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9420" windowHeight="4500" activeTab="0"/>
  </bookViews>
  <sheets>
    <sheet name="BS" sheetId="1" r:id="rId1"/>
    <sheet name="PL" sheetId="2" r:id="rId2"/>
    <sheet name="Equity" sheetId="3" r:id="rId3"/>
    <sheet name="CF" sheetId="4" r:id="rId4"/>
    <sheet name="announcement" sheetId="5" r:id="rId5"/>
  </sheets>
  <externalReferences>
    <externalReference r:id="rId8"/>
  </externalReferences>
  <definedNames>
    <definedName name="_xlnm.Print_Area" localSheetId="4">'announcement'!$A:$IV</definedName>
  </definedNames>
  <calcPr fullCalcOnLoad="1"/>
</workbook>
</file>

<file path=xl/sharedStrings.xml><?xml version="1.0" encoding="utf-8"?>
<sst xmlns="http://schemas.openxmlformats.org/spreadsheetml/2006/main" count="218" uniqueCount="139">
  <si>
    <t>(Incorporated in Malaysia)</t>
  </si>
  <si>
    <t>Condensed Consolidated Balance Sheet</t>
  </si>
  <si>
    <t>As at 31 January 2003</t>
  </si>
  <si>
    <t>Unaudited</t>
  </si>
  <si>
    <t>Audited</t>
  </si>
  <si>
    <t>As at</t>
  </si>
  <si>
    <t xml:space="preserve">As at </t>
  </si>
  <si>
    <t>31.01.2003</t>
  </si>
  <si>
    <t>31.01.2002</t>
  </si>
  <si>
    <t>RM'000</t>
  </si>
  <si>
    <t>Non current assets</t>
  </si>
  <si>
    <t>Property, plant &amp; equipment</t>
  </si>
  <si>
    <t>Investment property</t>
  </si>
  <si>
    <t>Interest in joint venture</t>
  </si>
  <si>
    <t>Investment in quoted shares</t>
  </si>
  <si>
    <t>Goodwill on consolidation</t>
  </si>
  <si>
    <t>Intangible assets</t>
  </si>
  <si>
    <t>Other long term assets</t>
  </si>
  <si>
    <t>Current Assets</t>
  </si>
  <si>
    <t>Inventories</t>
  </si>
  <si>
    <t>Amount due from customers for contract work</t>
  </si>
  <si>
    <t>Trade receivables</t>
  </si>
  <si>
    <t>Other receivables, deposits &amp; prepayments</t>
  </si>
  <si>
    <t>Short term investments</t>
  </si>
  <si>
    <t>Deposits with licensed banks</t>
  </si>
  <si>
    <t>Cash and bank balances</t>
  </si>
  <si>
    <t>Current Liabilities</t>
  </si>
  <si>
    <t>Amount due to customers for contract work</t>
  </si>
  <si>
    <t>Trade payables</t>
  </si>
  <si>
    <t>Other payables</t>
  </si>
  <si>
    <t>Hire purchase creditors</t>
  </si>
  <si>
    <t>Provision for taxation</t>
  </si>
  <si>
    <t>Short term borrowings</t>
  </si>
  <si>
    <t>Net Current Assets</t>
  </si>
  <si>
    <t>Share capital</t>
  </si>
  <si>
    <t>Reserves</t>
  </si>
  <si>
    <t>Share premium</t>
  </si>
  <si>
    <t>Revaluation reserve</t>
  </si>
  <si>
    <t>Accumulated losses</t>
  </si>
  <si>
    <t>Minority interests</t>
  </si>
  <si>
    <t>Long term borrowings</t>
  </si>
  <si>
    <t>Other long term liabilities</t>
  </si>
  <si>
    <t>Deferred taxation</t>
  </si>
  <si>
    <t>Net tangible assets per share (RM)</t>
  </si>
  <si>
    <t>(The Condensed Consolidated Balance Sheets should be read in conjunction with the Annual Financial Report for the year ended 31 January 2002)</t>
  </si>
  <si>
    <t>MERGE ENERGY BHD. (420099-X)</t>
  </si>
  <si>
    <t>Condensed Consolidated Income Statement</t>
  </si>
  <si>
    <t>For the fourth quarter and twelve months ended 31 January 2003</t>
  </si>
  <si>
    <t>(Unaudited)</t>
  </si>
  <si>
    <t>FOURTH QUARTER</t>
  </si>
  <si>
    <t>CUMULATIVE QUARTER</t>
  </si>
  <si>
    <t>CURRENT</t>
  </si>
  <si>
    <t>PRECEDING</t>
  </si>
  <si>
    <t xml:space="preserve">YEAR </t>
  </si>
  <si>
    <t>YEAR</t>
  </si>
  <si>
    <t>QUARTER</t>
  </si>
  <si>
    <t>TO DATE</t>
  </si>
  <si>
    <t>Revenue</t>
  </si>
  <si>
    <t>Operating Expenses</t>
  </si>
  <si>
    <t>Other Operating Income</t>
  </si>
  <si>
    <t>Loss from Operations</t>
  </si>
  <si>
    <t>Finance Cost</t>
  </si>
  <si>
    <t>Share of result in associated companies</t>
  </si>
  <si>
    <t>Loss before taxation</t>
  </si>
  <si>
    <t>Taxation</t>
  </si>
  <si>
    <t>Loss after taxation</t>
  </si>
  <si>
    <t>Less minority interests</t>
  </si>
  <si>
    <t>Net loss for the period</t>
  </si>
  <si>
    <t>Loss per share : --</t>
  </si>
  <si>
    <t>sen</t>
  </si>
  <si>
    <t xml:space="preserve"> - basic </t>
  </si>
  <si>
    <t xml:space="preserve"> - diluted  </t>
  </si>
  <si>
    <t>n/a</t>
  </si>
  <si>
    <t>(The Condensed Consolidated Income Statements should be read in conjunction with the Annual Financial Report for the year ended 31 January 2002.)</t>
  </si>
  <si>
    <t>Condensed Consolidated Statement of Changes in Equity</t>
  </si>
  <si>
    <t xml:space="preserve">             Non-distributable           </t>
  </si>
  <si>
    <t>Distributable</t>
  </si>
  <si>
    <t>Share</t>
  </si>
  <si>
    <t xml:space="preserve">Share </t>
  </si>
  <si>
    <t>Revaluation</t>
  </si>
  <si>
    <t>Accumulated</t>
  </si>
  <si>
    <t>Capital</t>
  </si>
  <si>
    <t>Premium</t>
  </si>
  <si>
    <t>Reserve</t>
  </si>
  <si>
    <t>Losses</t>
  </si>
  <si>
    <t>Total</t>
  </si>
  <si>
    <t>As at 1 February 2002</t>
  </si>
  <si>
    <t>Movement during the period:</t>
  </si>
  <si>
    <t>Net loss for the 12-month period</t>
  </si>
  <si>
    <t>Retained</t>
  </si>
  <si>
    <t>Earnings</t>
  </si>
  <si>
    <t>As at 1 February 2001</t>
  </si>
  <si>
    <t>As at 31 January 2002</t>
  </si>
  <si>
    <t>(The Condensed Consolidated Statement of Changes in Equity should be read in conjunction with the Annual Financial Report for the year ended 31 January 2002.)</t>
  </si>
  <si>
    <t>Condensed Consolidated Cash Flow Statement</t>
  </si>
  <si>
    <t>CASH FLOWS GENERATED FROM OPERATING ACTIVITIES</t>
  </si>
  <si>
    <t>Adjustments for :</t>
  </si>
  <si>
    <t>Non-cash items</t>
  </si>
  <si>
    <t>Non-operating items</t>
  </si>
  <si>
    <t>Operating loss before working capital changes</t>
  </si>
  <si>
    <t>Changes in working capital :</t>
  </si>
  <si>
    <t>Net changes in current assets</t>
  </si>
  <si>
    <t>Net changes in current liabilities</t>
  </si>
  <si>
    <t>Cash generated from operations</t>
  </si>
  <si>
    <t>Interest paid</t>
  </si>
  <si>
    <t>Interest received</t>
  </si>
  <si>
    <t>Taxation paid</t>
  </si>
  <si>
    <t xml:space="preserve">Net cash generated from / (used in) operating activities </t>
  </si>
  <si>
    <t>CASH FLOWS FROM INVESTING ACTIVITIES</t>
  </si>
  <si>
    <t>Net cash generated from investing activities</t>
  </si>
  <si>
    <t>CASH FLOWS FROM FINANCING ACTIVITIES</t>
  </si>
  <si>
    <t>Net cash (used in) / generated from financing activities</t>
  </si>
  <si>
    <t>NET CHANGE IN CASH AND CASH EQUIVALENTS</t>
  </si>
  <si>
    <t>CASH AND CASH EQUIVALENTS AT BEGINNING OF THE YEAR</t>
  </si>
  <si>
    <t>CASH AND CASH EQUIVALENTS AT END OF THE YEAR</t>
  </si>
  <si>
    <t>(The Condensed Consolidated Cash Flow Statement should be read in conjunction with the Annual Financial Report for the year ended 31 January 2002.)</t>
  </si>
  <si>
    <t>Impairment loss on properties</t>
  </si>
  <si>
    <t>A7</t>
  </si>
  <si>
    <t xml:space="preserve">Segment Revenue and Segment Result by Business Segments </t>
  </si>
  <si>
    <t>Business Segments</t>
  </si>
  <si>
    <t>Investment Holding</t>
  </si>
  <si>
    <t>Construction</t>
  </si>
  <si>
    <t>Investment Property</t>
  </si>
  <si>
    <t>Others</t>
  </si>
  <si>
    <t>Group</t>
  </si>
  <si>
    <t xml:space="preserve">3 months ended </t>
  </si>
  <si>
    <t xml:space="preserve"> 31 Jan 2003</t>
  </si>
  <si>
    <t>Segment revenue</t>
  </si>
  <si>
    <t>Loss before tax</t>
  </si>
  <si>
    <t>Segment results</t>
  </si>
  <si>
    <t>Share of results of</t>
  </si>
  <si>
    <t>associates</t>
  </si>
  <si>
    <t>3 months ended</t>
  </si>
  <si>
    <t xml:space="preserve"> 31 Jan 2002</t>
  </si>
  <si>
    <t>12 months ended</t>
  </si>
  <si>
    <t>associate</t>
  </si>
  <si>
    <t xml:space="preserve">12 months ended </t>
  </si>
  <si>
    <t>Profit / (Loss) before tax</t>
  </si>
  <si>
    <t>Segment information is presented in respect of the Group's business segment.  All inter-segment transactions have been entered into the normal course of business and have been established under terms and conditions that are not materially different from that obtainable in transactions with unrelated parties.  The effects of the inter-segment transactions are eliminated on consolidation.</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</si>
</sst>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
    <numFmt numFmtId="165" formatCode="#,##0.0000_);\(#,##0.0000\)"/>
    <numFmt numFmtId="166" formatCode="_(* #,##0.0_);_(* \(#,##0.0\);_(* &quot;-&quot;??_);_(@_)"/>
    <numFmt numFmtId="167" formatCode="_(* #,##0_);_(* \(#,##0\);_(* &quot;-&quot;??_);_(@_)"/>
    <numFmt numFmtId="168" formatCode="_(* #,##0.000_);_(* \(#,##0.000\);_(* &quot;-&quot;??_);_(@_)"/>
    <numFmt numFmtId="169" formatCode="#\ ?/10"/>
    <numFmt numFmtId="170" formatCode="#\ ?/4"/>
    <numFmt numFmtId="171" formatCode="_(* #,##0.0000_);_(* \(#,##0.0000\);_(* &quot;-&quot;??_);_(@_)"/>
    <numFmt numFmtId="172" formatCode="_(* #,##0.00000_);_(* \(#,##0.00000\);_(* &quot;-&quot;??_);_(@_)"/>
    <numFmt numFmtId="173" formatCode="_(* #,##0.000000_);_(* \(#,##0.000000\);_(* &quot;-&quot;??_);_(@_)"/>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_(* #,##0.0_);_(* \(#,##0.0\);_(* &quot;-&quot;?_);_(@_)"/>
    <numFmt numFmtId="184" formatCode="0.0"/>
    <numFmt numFmtId="185" formatCode="0.00;[Red]0.00"/>
    <numFmt numFmtId="186" formatCode="_(* #,##0.0000000_);_(* \(#,##0.0000000\);_(* &quot;-&quot;??_);_(@_)"/>
    <numFmt numFmtId="187" formatCode="_(* #,##0.00000000_);_(* \(#,##0.00000000\);_(* &quot;-&quot;??_);_(@_)"/>
    <numFmt numFmtId="188" formatCode="_(* #,##0.000000000_);_(* \(#,##0.000000000\);_(* &quot;-&quot;??_);_(@_)"/>
    <numFmt numFmtId="189" formatCode="_(* #,##0.0000000000_);_(* \(#,##0.0000000000\);_(* &quot;-&quot;??_);_(@_)"/>
    <numFmt numFmtId="190" formatCode="_(* #,##0.00000000000_);_(* \(#,##0.00000000000\);_(* &quot;-&quot;??_);_(@_)"/>
    <numFmt numFmtId="191" formatCode="_(* #,##0.000000000000_);_(* \(#,##0.000000000000\);_(* &quot;-&quot;??_);_(@_)"/>
    <numFmt numFmtId="192" formatCode="_(* #,##0.0000000000000_);_(* \(#,##0.0000000000000\);_(* &quot;-&quot;??_);_(@_)"/>
    <numFmt numFmtId="193" formatCode="_(* #,##0.00000000000000_);_(* \(#,##0.00000000000000\);_(* &quot;-&quot;??_);_(@_)"/>
    <numFmt numFmtId="194" formatCode="_(* #,##0.000000000000000_);_(* \(#,##0.000000000000000\);_(* &quot;-&quot;??_);_(@_)"/>
    <numFmt numFmtId="195" formatCode="_(* #,##0.0000000000000000_);_(* \(#,##0.0000000000000000\);_(* &quot;-&quot;??_);_(@_)"/>
    <numFmt numFmtId="196" formatCode="_(* #,##0.00000000000000000_);_(* \(#,##0.00000000000000000\);_(* &quot;-&quot;??_);_(@_)"/>
    <numFmt numFmtId="197" formatCode="dd\-mmm\-yy_)"/>
    <numFmt numFmtId="198" formatCode="#,##0.00_ ;[Red]\-#,##0.00\ "/>
    <numFmt numFmtId="199" formatCode="0.00_);[Red]\(0.00\)"/>
    <numFmt numFmtId="200" formatCode="mm/dd/yy_)"/>
  </numFmts>
  <fonts count="10">
    <font>
      <sz val="10"/>
      <name val="Arial"/>
      <family val="0"/>
    </font>
    <font>
      <b/>
      <sz val="10"/>
      <name val="Arial"/>
      <family val="0"/>
    </font>
    <font>
      <i/>
      <sz val="10"/>
      <name val="Arial"/>
      <family val="0"/>
    </font>
    <font>
      <b/>
      <i/>
      <sz val="10"/>
      <name val="Arial"/>
      <family val="0"/>
    </font>
    <font>
      <sz val="12"/>
      <name val="Arial"/>
      <family val="0"/>
    </font>
    <font>
      <b/>
      <sz val="12"/>
      <name val="Arial"/>
      <family val="2"/>
    </font>
    <font>
      <i/>
      <sz val="12"/>
      <name val="Arial"/>
      <family val="2"/>
    </font>
    <font>
      <b/>
      <i/>
      <sz val="12"/>
      <name val="Arial"/>
      <family val="2"/>
    </font>
    <font>
      <u val="single"/>
      <sz val="12"/>
      <name val="Arial"/>
      <family val="2"/>
    </font>
    <font>
      <u val="singleAccounting"/>
      <sz val="10"/>
      <name val="Arial"/>
      <family val="2"/>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60">
    <xf numFmtId="0" fontId="0" fillId="0" borderId="0" xfId="0"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167" fontId="4" fillId="0" borderId="0" xfId="15" applyNumberFormat="1" applyFont="1" applyAlignment="1">
      <alignment/>
    </xf>
    <xf numFmtId="167" fontId="0" fillId="0" borderId="0" xfId="15" applyNumberFormat="1" applyAlignment="1">
      <alignment/>
    </xf>
    <xf numFmtId="0" fontId="4" fillId="0" borderId="0" xfId="0" applyFont="1" applyFill="1" applyAlignment="1">
      <alignment/>
    </xf>
    <xf numFmtId="167" fontId="4" fillId="0" borderId="0" xfId="15" applyNumberFormat="1" applyFont="1" applyFill="1" applyAlignment="1">
      <alignment/>
    </xf>
    <xf numFmtId="43" fontId="4" fillId="0" borderId="0" xfId="15" applyFont="1" applyFill="1" applyAlignment="1">
      <alignment/>
    </xf>
    <xf numFmtId="43" fontId="4" fillId="0" borderId="0" xfId="15" applyFont="1" applyAlignment="1">
      <alignment/>
    </xf>
    <xf numFmtId="0" fontId="6" fillId="0" borderId="0" xfId="0" applyFont="1" applyAlignment="1">
      <alignment/>
    </xf>
    <xf numFmtId="167" fontId="4" fillId="0" borderId="0" xfId="0" applyNumberFormat="1" applyFont="1" applyAlignment="1">
      <alignment/>
    </xf>
    <xf numFmtId="167" fontId="4" fillId="0" borderId="1" xfId="15" applyNumberFormat="1" applyFont="1" applyBorder="1" applyAlignment="1">
      <alignment/>
    </xf>
    <xf numFmtId="167" fontId="4" fillId="0" borderId="0" xfId="15" applyNumberFormat="1" applyFont="1" applyBorder="1" applyAlignment="1">
      <alignment/>
    </xf>
    <xf numFmtId="167" fontId="4" fillId="0" borderId="2" xfId="15" applyNumberFormat="1" applyFont="1" applyBorder="1" applyAlignment="1">
      <alignment vertical="center"/>
    </xf>
    <xf numFmtId="43" fontId="4" fillId="0" borderId="3" xfId="15" applyFont="1" applyBorder="1" applyAlignment="1">
      <alignment/>
    </xf>
    <xf numFmtId="167" fontId="4" fillId="0" borderId="3" xfId="15" applyNumberFormat="1" applyFont="1" applyBorder="1" applyAlignment="1">
      <alignment/>
    </xf>
    <xf numFmtId="0" fontId="7" fillId="0" borderId="0" xfId="0" applyFont="1" applyAlignment="1">
      <alignment horizontal="right"/>
    </xf>
    <xf numFmtId="0" fontId="6" fillId="0" borderId="0" xfId="0" applyFont="1" applyAlignment="1">
      <alignment horizontal="center"/>
    </xf>
    <xf numFmtId="14" fontId="5" fillId="0" borderId="0" xfId="0" applyNumberFormat="1" applyFont="1" applyAlignment="1">
      <alignment horizontal="center"/>
    </xf>
    <xf numFmtId="167" fontId="4" fillId="0" borderId="0" xfId="15" applyNumberFormat="1" applyFont="1" applyBorder="1" applyAlignment="1">
      <alignment horizontal="center"/>
    </xf>
    <xf numFmtId="43" fontId="4" fillId="0" borderId="0" xfId="15" applyFont="1" applyFill="1" applyBorder="1" applyAlignment="1">
      <alignment/>
    </xf>
    <xf numFmtId="167" fontId="5" fillId="0" borderId="0" xfId="15" applyNumberFormat="1" applyFont="1" applyBorder="1" applyAlignment="1">
      <alignment/>
    </xf>
    <xf numFmtId="167" fontId="4" fillId="0" borderId="0" xfId="15" applyNumberFormat="1" applyFont="1" applyFill="1" applyBorder="1" applyAlignment="1">
      <alignment/>
    </xf>
    <xf numFmtId="167" fontId="4" fillId="0" borderId="0" xfId="0" applyNumberFormat="1" applyFont="1" applyFill="1" applyAlignment="1">
      <alignment/>
    </xf>
    <xf numFmtId="43" fontId="4" fillId="0" borderId="4" xfId="15" applyFont="1" applyFill="1" applyBorder="1" applyAlignment="1">
      <alignment/>
    </xf>
    <xf numFmtId="167" fontId="4" fillId="0" borderId="4" xfId="15" applyNumberFormat="1" applyFont="1" applyFill="1" applyBorder="1" applyAlignment="1">
      <alignment/>
    </xf>
    <xf numFmtId="167" fontId="4" fillId="0" borderId="0" xfId="15" applyNumberFormat="1" applyFont="1" applyFill="1" applyBorder="1" applyAlignment="1">
      <alignment horizontal="center"/>
    </xf>
    <xf numFmtId="167" fontId="7" fillId="0" borderId="0" xfId="15" applyNumberFormat="1" applyFont="1" applyBorder="1" applyAlignment="1">
      <alignment horizontal="center"/>
    </xf>
    <xf numFmtId="167" fontId="4" fillId="0" borderId="5" xfId="15" applyNumberFormat="1" applyFont="1" applyFill="1" applyBorder="1" applyAlignment="1">
      <alignment/>
    </xf>
    <xf numFmtId="0" fontId="4" fillId="0" borderId="0" xfId="0" applyFont="1" applyAlignment="1">
      <alignment horizontal="right"/>
    </xf>
    <xf numFmtId="43" fontId="4" fillId="0" borderId="0" xfId="0" applyNumberFormat="1" applyFont="1" applyAlignment="1">
      <alignment horizontal="right"/>
    </xf>
    <xf numFmtId="0" fontId="8" fillId="0" borderId="0" xfId="0" applyFont="1" applyBorder="1" applyAlignment="1">
      <alignment horizontal="center"/>
    </xf>
    <xf numFmtId="0" fontId="4" fillId="0" borderId="0" xfId="0" applyFont="1" applyBorder="1" applyAlignment="1">
      <alignment horizontal="center"/>
    </xf>
    <xf numFmtId="0" fontId="8" fillId="0" borderId="0" xfId="0" applyFont="1" applyAlignment="1">
      <alignment horizontal="center"/>
    </xf>
    <xf numFmtId="167" fontId="4" fillId="0" borderId="6" xfId="15" applyNumberFormat="1" applyFont="1" applyBorder="1" applyAlignment="1">
      <alignment/>
    </xf>
    <xf numFmtId="167" fontId="4" fillId="0" borderId="4" xfId="0" applyNumberFormat="1" applyFont="1" applyBorder="1" applyAlignment="1">
      <alignment/>
    </xf>
    <xf numFmtId="167" fontId="4" fillId="0" borderId="0" xfId="15" applyNumberFormat="1" applyFont="1" applyAlignment="1">
      <alignment horizontal="right"/>
    </xf>
    <xf numFmtId="167" fontId="4" fillId="0" borderId="2" xfId="15" applyNumberFormat="1" applyFont="1" applyBorder="1" applyAlignment="1">
      <alignment horizontal="right"/>
    </xf>
    <xf numFmtId="167" fontId="4" fillId="0" borderId="3" xfId="15" applyNumberFormat="1" applyFont="1" applyBorder="1" applyAlignment="1">
      <alignment horizontal="right"/>
    </xf>
    <xf numFmtId="0" fontId="1" fillId="0" borderId="0" xfId="0" applyFont="1" applyAlignment="1">
      <alignment/>
    </xf>
    <xf numFmtId="0" fontId="0" fillId="0" borderId="0" xfId="0" applyAlignment="1">
      <alignment horizontal="center" wrapText="1"/>
    </xf>
    <xf numFmtId="0" fontId="0" fillId="0" borderId="0" xfId="0" applyAlignment="1">
      <alignment horizontal="center"/>
    </xf>
    <xf numFmtId="0" fontId="1" fillId="0" borderId="0" xfId="0" applyFont="1" applyAlignment="1">
      <alignment/>
    </xf>
    <xf numFmtId="15" fontId="1" fillId="0" borderId="0" xfId="0" applyNumberFormat="1" applyFont="1" applyAlignment="1">
      <alignment/>
    </xf>
    <xf numFmtId="167" fontId="0" fillId="0" borderId="4" xfId="15" applyNumberFormat="1" applyFont="1" applyBorder="1" applyAlignment="1">
      <alignment/>
    </xf>
    <xf numFmtId="167" fontId="9" fillId="0" borderId="0" xfId="15" applyNumberFormat="1" applyFont="1" applyAlignment="1">
      <alignment/>
    </xf>
    <xf numFmtId="0" fontId="0" fillId="0" borderId="0" xfId="0" applyBorder="1" applyAlignment="1">
      <alignment/>
    </xf>
    <xf numFmtId="167" fontId="0" fillId="0" borderId="5" xfId="15" applyNumberFormat="1" applyBorder="1" applyAlignment="1">
      <alignment/>
    </xf>
    <xf numFmtId="167" fontId="0" fillId="0" borderId="0" xfId="15" applyNumberFormat="1" applyBorder="1" applyAlignment="1">
      <alignment/>
    </xf>
    <xf numFmtId="167" fontId="0" fillId="0" borderId="4" xfId="15" applyNumberFormat="1" applyBorder="1" applyAlignment="1">
      <alignment/>
    </xf>
    <xf numFmtId="167" fontId="0" fillId="0" borderId="5" xfId="0" applyNumberFormat="1" applyBorder="1" applyAlignment="1">
      <alignment/>
    </xf>
    <xf numFmtId="167" fontId="0" fillId="0" borderId="0" xfId="0" applyNumberFormat="1" applyBorder="1" applyAlignment="1">
      <alignment/>
    </xf>
    <xf numFmtId="0" fontId="4" fillId="0" borderId="0" xfId="0" applyFont="1" applyAlignment="1">
      <alignment wrapText="1"/>
    </xf>
    <xf numFmtId="0" fontId="0" fillId="0" borderId="0" xfId="0" applyAlignment="1">
      <alignment wrapText="1"/>
    </xf>
    <xf numFmtId="0" fontId="5" fillId="0" borderId="0" xfId="0" applyFont="1" applyAlignment="1">
      <alignment horizontal="center"/>
    </xf>
    <xf numFmtId="0" fontId="8" fillId="0" borderId="0" xfId="0" applyFont="1" applyBorder="1" applyAlignment="1">
      <alignment horizontal="center"/>
    </xf>
    <xf numFmtId="0" fontId="4" fillId="0" borderId="0" xfId="0" applyFont="1" applyAlignment="1">
      <alignment horizontal="justify" wrapText="1"/>
    </xf>
    <xf numFmtId="0" fontId="0" fillId="0" borderId="0" xfId="0" applyAlignment="1">
      <alignment horizontal="justify" wrapText="1"/>
    </xf>
  </cellXfs>
  <cellStyles count="9">
    <cellStyle name="Normal" xfId="0"/>
    <cellStyle name="Comma" xfId="15"/>
    <cellStyle name="Comma [0]" xfId="16"/>
    <cellStyle name="Currency" xfId="17"/>
    <cellStyle name="Currency [0]" xfId="18"/>
    <cellStyle name="Normal_DebitNote" xfId="19"/>
    <cellStyle name="Normal_Mgt Ac July 2002-audit" xfId="20"/>
    <cellStyle name="Normal_WK1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My%20Documents\Merge%20Energy\Consol%20Group%20Ac\MEBCONSOL%20JAN%20%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ann"/>
      <sheetName val="PL-ann"/>
      <sheetName val="CPL-rpt sum"/>
      <sheetName val="CPL-rpt sum (2)"/>
      <sheetName val="CPL-rpt format"/>
      <sheetName val="CPL-rpt qtr"/>
      <sheetName val="Equity-ann"/>
      <sheetName val="CF-ann"/>
      <sheetName val="CF-ann (2)"/>
      <sheetName val="CBS (2)"/>
      <sheetName val="CBS"/>
      <sheetName val="CPL Jan-qtr"/>
      <sheetName val="CPL-12mths"/>
      <sheetName val="Interco.rev"/>
      <sheetName val="consol-aje"/>
      <sheetName val="Interco.adj"/>
      <sheetName val="CFS-Co"/>
      <sheetName val="CFS-Co (2)"/>
      <sheetName val="CFS-W-co"/>
      <sheetName val="CFS-Gp"/>
      <sheetName val="CFS-W-Gp"/>
      <sheetName val="CF-sheet"/>
      <sheetName val="S2"/>
      <sheetName val="S2.1-asso"/>
      <sheetName val="S2.2-JP"/>
      <sheetName val="S3"/>
      <sheetName val="S3 (2)"/>
      <sheetName val="S3-sum"/>
      <sheetName val="GW"/>
      <sheetName val="S3.1"/>
      <sheetName val="S3.1.1"/>
      <sheetName val="S4"/>
      <sheetName val="S5"/>
      <sheetName val="S6"/>
      <sheetName val="S8"/>
    </sheetNames>
    <sheetDataSet>
      <sheetData sheetId="1">
        <row r="1">
          <cell r="A1" t="str">
            <v>MERGE ENERGY BHD. (420099-X)</v>
          </cell>
        </row>
      </sheetData>
      <sheetData sheetId="4">
        <row r="11">
          <cell r="W11">
            <v>10999099.04</v>
          </cell>
        </row>
        <row r="40">
          <cell r="W40">
            <v>-2119873.2199999997</v>
          </cell>
        </row>
        <row r="42">
          <cell r="W42">
            <v>-1945.46</v>
          </cell>
        </row>
        <row r="46">
          <cell r="W46">
            <v>0</v>
          </cell>
        </row>
      </sheetData>
      <sheetData sheetId="5">
        <row r="11">
          <cell r="W11">
            <v>218774.49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62"/>
  <sheetViews>
    <sheetView tabSelected="1" zoomScale="75" zoomScaleNormal="75" workbookViewId="0" topLeftCell="A1">
      <selection activeCell="C11" sqref="C11"/>
    </sheetView>
  </sheetViews>
  <sheetFormatPr defaultColWidth="9.140625" defaultRowHeight="12.75"/>
  <cols>
    <col min="1" max="1" width="3.421875" style="0" customWidth="1"/>
    <col min="5" max="6" width="9.28125" style="0" customWidth="1"/>
    <col min="8" max="8" width="15.140625" style="0" bestFit="1" customWidth="1"/>
    <col min="9" max="9" width="2.28125" style="0" customWidth="1"/>
    <col min="10" max="10" width="15.28125" style="0" customWidth="1"/>
    <col min="11" max="11" width="4.00390625" style="0" customWidth="1"/>
    <col min="12" max="12" width="5.28125" style="0" customWidth="1"/>
  </cols>
  <sheetData>
    <row r="1" spans="1:10" ht="15.75">
      <c r="A1" s="1" t="str">
        <f>+'[1]PL-ann'!A1</f>
        <v>MERGE ENERGY BHD. (420099-X)</v>
      </c>
      <c r="B1" s="2"/>
      <c r="C1" s="2"/>
      <c r="D1" s="2"/>
      <c r="E1" s="2"/>
      <c r="F1" s="2"/>
      <c r="G1" s="2"/>
      <c r="H1" s="2"/>
      <c r="I1" s="2"/>
      <c r="J1" s="2"/>
    </row>
    <row r="2" spans="1:10" ht="15.75">
      <c r="A2" s="1" t="s">
        <v>0</v>
      </c>
      <c r="B2" s="2"/>
      <c r="C2" s="2"/>
      <c r="D2" s="2"/>
      <c r="E2" s="2"/>
      <c r="F2" s="2"/>
      <c r="G2" s="2"/>
      <c r="H2" s="2"/>
      <c r="I2" s="2"/>
      <c r="J2" s="2"/>
    </row>
    <row r="3" spans="1:10" ht="15.75">
      <c r="A3" s="1" t="s">
        <v>1</v>
      </c>
      <c r="B3" s="2"/>
      <c r="C3" s="2"/>
      <c r="D3" s="2"/>
      <c r="E3" s="2"/>
      <c r="F3" s="2"/>
      <c r="G3" s="2"/>
      <c r="H3" s="2"/>
      <c r="I3" s="2"/>
      <c r="J3" s="2"/>
    </row>
    <row r="4" spans="1:10" ht="15.75">
      <c r="A4" s="1" t="s">
        <v>2</v>
      </c>
      <c r="B4" s="2"/>
      <c r="C4" s="2"/>
      <c r="D4" s="2"/>
      <c r="E4" s="2"/>
      <c r="F4" s="2"/>
      <c r="G4" s="2"/>
      <c r="H4" s="2"/>
      <c r="I4" s="2"/>
      <c r="J4" s="2"/>
    </row>
    <row r="5" spans="1:10" ht="15.75">
      <c r="A5" s="3"/>
      <c r="B5" s="3"/>
      <c r="C5" s="3"/>
      <c r="D5" s="3"/>
      <c r="E5" s="3"/>
      <c r="F5" s="3"/>
      <c r="G5" s="3"/>
      <c r="H5" s="4" t="s">
        <v>3</v>
      </c>
      <c r="I5" s="3"/>
      <c r="J5" s="4" t="s">
        <v>4</v>
      </c>
    </row>
    <row r="6" spans="1:10" ht="15.75">
      <c r="A6" s="2"/>
      <c r="B6" s="2"/>
      <c r="C6" s="2"/>
      <c r="D6" s="2"/>
      <c r="E6" s="2"/>
      <c r="F6" s="2"/>
      <c r="G6" s="2"/>
      <c r="H6" s="4" t="s">
        <v>5</v>
      </c>
      <c r="I6" s="1"/>
      <c r="J6" s="4" t="s">
        <v>6</v>
      </c>
    </row>
    <row r="7" spans="1:10" ht="15.75">
      <c r="A7" s="2"/>
      <c r="B7" s="2"/>
      <c r="C7" s="2"/>
      <c r="D7" s="2"/>
      <c r="E7" s="2"/>
      <c r="F7" s="2"/>
      <c r="G7" s="2"/>
      <c r="H7" s="4" t="s">
        <v>7</v>
      </c>
      <c r="I7" s="1"/>
      <c r="J7" s="4" t="s">
        <v>8</v>
      </c>
    </row>
    <row r="8" spans="1:10" ht="15.75">
      <c r="A8" s="2"/>
      <c r="B8" s="2"/>
      <c r="C8" s="2"/>
      <c r="D8" s="2"/>
      <c r="E8" s="2"/>
      <c r="F8" s="2"/>
      <c r="G8" s="2"/>
      <c r="H8" s="4" t="s">
        <v>9</v>
      </c>
      <c r="I8" s="1"/>
      <c r="J8" s="4" t="s">
        <v>9</v>
      </c>
    </row>
    <row r="9" spans="1:11" ht="15.75">
      <c r="A9" s="1" t="s">
        <v>10</v>
      </c>
      <c r="B9" s="2"/>
      <c r="C9" s="2"/>
      <c r="D9" s="2"/>
      <c r="E9" s="2"/>
      <c r="F9" s="2"/>
      <c r="G9" s="2"/>
      <c r="H9" s="5"/>
      <c r="I9" s="5"/>
      <c r="J9" s="5"/>
      <c r="K9" s="6"/>
    </row>
    <row r="10" spans="1:11" ht="15">
      <c r="A10" s="2"/>
      <c r="B10" s="2" t="s">
        <v>11</v>
      </c>
      <c r="C10" s="2"/>
      <c r="D10" s="2"/>
      <c r="E10" s="2"/>
      <c r="F10" s="2"/>
      <c r="G10" s="2"/>
      <c r="H10" s="5">
        <v>12438</v>
      </c>
      <c r="I10" s="5"/>
      <c r="J10" s="5">
        <v>15555</v>
      </c>
      <c r="K10" s="6"/>
    </row>
    <row r="11" spans="1:11" ht="15">
      <c r="A11" s="2"/>
      <c r="B11" s="2" t="s">
        <v>12</v>
      </c>
      <c r="C11" s="2"/>
      <c r="D11" s="2"/>
      <c r="E11" s="2"/>
      <c r="F11" s="2"/>
      <c r="G11" s="2"/>
      <c r="H11" s="5">
        <v>3477</v>
      </c>
      <c r="I11" s="5"/>
      <c r="J11" s="5">
        <v>5643</v>
      </c>
      <c r="K11" s="6"/>
    </row>
    <row r="12" spans="1:11" ht="15">
      <c r="A12" s="2"/>
      <c r="B12" s="2" t="s">
        <v>13</v>
      </c>
      <c r="C12" s="2"/>
      <c r="D12" s="2"/>
      <c r="E12" s="2"/>
      <c r="F12" s="2"/>
      <c r="G12" s="2"/>
      <c r="H12" s="5">
        <v>2524</v>
      </c>
      <c r="I12" s="5"/>
      <c r="J12" s="5">
        <v>2525</v>
      </c>
      <c r="K12" s="6"/>
    </row>
    <row r="13" spans="1:11" ht="15">
      <c r="A13" s="2"/>
      <c r="B13" s="7" t="s">
        <v>14</v>
      </c>
      <c r="C13" s="7"/>
      <c r="D13" s="7"/>
      <c r="E13" s="7"/>
      <c r="F13" s="7"/>
      <c r="G13" s="7"/>
      <c r="H13" s="5">
        <v>160</v>
      </c>
      <c r="I13" s="2"/>
      <c r="J13" s="8">
        <v>1096</v>
      </c>
      <c r="K13" s="6"/>
    </row>
    <row r="14" spans="1:10" ht="15" hidden="1">
      <c r="A14" s="2"/>
      <c r="B14" s="2" t="s">
        <v>15</v>
      </c>
      <c r="C14" s="2"/>
      <c r="D14" s="2"/>
      <c r="E14" s="2"/>
      <c r="F14" s="2"/>
      <c r="G14" s="2"/>
      <c r="H14" s="5">
        <v>0</v>
      </c>
      <c r="I14" s="5"/>
      <c r="J14" s="5">
        <v>0</v>
      </c>
    </row>
    <row r="15" spans="1:11" ht="15" hidden="1">
      <c r="A15" s="2"/>
      <c r="B15" s="2" t="s">
        <v>16</v>
      </c>
      <c r="C15" s="2"/>
      <c r="D15" s="2"/>
      <c r="E15" s="2"/>
      <c r="F15" s="2"/>
      <c r="G15" s="2"/>
      <c r="H15" s="5">
        <v>0</v>
      </c>
      <c r="I15" s="5"/>
      <c r="J15" s="5">
        <v>0</v>
      </c>
      <c r="K15" s="6"/>
    </row>
    <row r="16" spans="1:11" ht="15" hidden="1">
      <c r="A16" s="2"/>
      <c r="B16" s="7" t="s">
        <v>17</v>
      </c>
      <c r="C16" s="7"/>
      <c r="D16" s="7"/>
      <c r="E16" s="7"/>
      <c r="F16" s="7"/>
      <c r="G16" s="7"/>
      <c r="H16" s="9">
        <v>0</v>
      </c>
      <c r="I16" s="10"/>
      <c r="J16" s="9">
        <v>0</v>
      </c>
      <c r="K16" s="6"/>
    </row>
    <row r="17" spans="1:11" ht="15">
      <c r="A17" s="2"/>
      <c r="B17" s="2"/>
      <c r="C17" s="2"/>
      <c r="D17" s="2"/>
      <c r="E17" s="2"/>
      <c r="F17" s="2"/>
      <c r="G17" s="2"/>
      <c r="H17" s="5"/>
      <c r="I17" s="5"/>
      <c r="J17" s="5"/>
      <c r="K17" s="6"/>
    </row>
    <row r="18" spans="1:11" ht="15.75">
      <c r="A18" s="1" t="s">
        <v>18</v>
      </c>
      <c r="B18" s="2"/>
      <c r="C18" s="2"/>
      <c r="D18" s="2"/>
      <c r="E18" s="2"/>
      <c r="F18" s="2"/>
      <c r="G18" s="2"/>
      <c r="H18" s="5"/>
      <c r="I18" s="5"/>
      <c r="J18" s="5"/>
      <c r="K18" s="6"/>
    </row>
    <row r="19" spans="1:11" ht="15" hidden="1">
      <c r="A19" s="2"/>
      <c r="B19" s="2" t="s">
        <v>19</v>
      </c>
      <c r="C19" s="11"/>
      <c r="D19" s="2"/>
      <c r="E19" s="2"/>
      <c r="F19" s="2"/>
      <c r="G19" s="2"/>
      <c r="H19" s="5">
        <v>0</v>
      </c>
      <c r="I19" s="5"/>
      <c r="J19" s="5">
        <v>0</v>
      </c>
      <c r="K19" s="6"/>
    </row>
    <row r="20" spans="1:11" ht="15">
      <c r="A20" s="2"/>
      <c r="B20" s="2" t="s">
        <v>20</v>
      </c>
      <c r="C20" s="11"/>
      <c r="D20" s="2"/>
      <c r="E20" s="2"/>
      <c r="F20" s="2"/>
      <c r="G20" s="2"/>
      <c r="H20" s="5">
        <v>141</v>
      </c>
      <c r="I20" s="5"/>
      <c r="J20" s="5">
        <v>8603</v>
      </c>
      <c r="K20" s="6"/>
    </row>
    <row r="21" spans="1:11" ht="15">
      <c r="A21" s="2"/>
      <c r="B21" s="2" t="s">
        <v>21</v>
      </c>
      <c r="C21" s="11"/>
      <c r="D21" s="2"/>
      <c r="E21" s="2"/>
      <c r="F21" s="2"/>
      <c r="G21" s="2"/>
      <c r="H21" s="5">
        <v>18069</v>
      </c>
      <c r="I21" s="5"/>
      <c r="J21" s="5">
        <v>53959</v>
      </c>
      <c r="K21" s="6"/>
    </row>
    <row r="22" spans="1:11" ht="15">
      <c r="A22" s="2"/>
      <c r="B22" s="2" t="s">
        <v>22</v>
      </c>
      <c r="C22" s="11"/>
      <c r="D22" s="2"/>
      <c r="E22" s="2"/>
      <c r="F22" s="2"/>
      <c r="G22" s="2"/>
      <c r="H22" s="5">
        <v>2485</v>
      </c>
      <c r="I22" s="5"/>
      <c r="J22" s="5">
        <v>3502</v>
      </c>
      <c r="K22" s="6"/>
    </row>
    <row r="23" spans="1:11" ht="15">
      <c r="A23" s="2"/>
      <c r="B23" s="2" t="s">
        <v>23</v>
      </c>
      <c r="C23" s="2"/>
      <c r="D23" s="2"/>
      <c r="E23" s="2"/>
      <c r="F23" s="2"/>
      <c r="G23" s="2"/>
      <c r="H23" s="12">
        <v>2696</v>
      </c>
      <c r="I23" s="2"/>
      <c r="J23" s="12">
        <v>3175</v>
      </c>
      <c r="K23" s="6"/>
    </row>
    <row r="24" spans="1:11" ht="15">
      <c r="A24" s="2"/>
      <c r="B24" s="2" t="s">
        <v>24</v>
      </c>
      <c r="C24" s="11"/>
      <c r="D24" s="2"/>
      <c r="E24" s="2"/>
      <c r="F24" s="2"/>
      <c r="G24" s="2"/>
      <c r="H24" s="5">
        <v>32</v>
      </c>
      <c r="I24" s="5"/>
      <c r="J24" s="5">
        <v>4130</v>
      </c>
      <c r="K24" s="6"/>
    </row>
    <row r="25" spans="1:11" ht="15">
      <c r="A25" s="2"/>
      <c r="B25" s="2" t="s">
        <v>25</v>
      </c>
      <c r="C25" s="11"/>
      <c r="D25" s="2"/>
      <c r="E25" s="2"/>
      <c r="F25" s="2"/>
      <c r="G25" s="2"/>
      <c r="H25" s="5">
        <v>1353</v>
      </c>
      <c r="I25" s="5"/>
      <c r="J25" s="5">
        <v>256</v>
      </c>
      <c r="K25" s="6"/>
    </row>
    <row r="26" spans="1:11" ht="15">
      <c r="A26" s="2"/>
      <c r="B26" s="2"/>
      <c r="C26" s="2"/>
      <c r="D26" s="2"/>
      <c r="E26" s="2"/>
      <c r="F26" s="2"/>
      <c r="G26" s="2"/>
      <c r="H26" s="13">
        <f>SUM(H19:H25)</f>
        <v>24776</v>
      </c>
      <c r="I26" s="13"/>
      <c r="J26" s="13">
        <f>SUM(J19:J25)</f>
        <v>73625</v>
      </c>
      <c r="K26" s="6"/>
    </row>
    <row r="27" spans="1:11" ht="15">
      <c r="A27" s="2"/>
      <c r="B27" s="2"/>
      <c r="C27" s="2"/>
      <c r="D27" s="2"/>
      <c r="E27" s="2"/>
      <c r="F27" s="2"/>
      <c r="G27" s="2"/>
      <c r="H27" s="14"/>
      <c r="I27" s="14"/>
      <c r="J27" s="14"/>
      <c r="K27" s="6"/>
    </row>
    <row r="28" spans="1:11" ht="15.75">
      <c r="A28" s="1" t="s">
        <v>26</v>
      </c>
      <c r="B28" s="2"/>
      <c r="C28" s="2"/>
      <c r="D28" s="2"/>
      <c r="E28" s="2"/>
      <c r="F28" s="2"/>
      <c r="G28" s="2"/>
      <c r="H28" s="5"/>
      <c r="I28" s="5"/>
      <c r="J28" s="5"/>
      <c r="K28" s="6"/>
    </row>
    <row r="29" spans="1:11" ht="15">
      <c r="A29" s="2"/>
      <c r="B29" s="2" t="s">
        <v>27</v>
      </c>
      <c r="C29" s="2"/>
      <c r="D29" s="2"/>
      <c r="E29" s="2"/>
      <c r="F29" s="2"/>
      <c r="G29" s="2"/>
      <c r="H29" s="5">
        <v>0</v>
      </c>
      <c r="I29" s="5"/>
      <c r="J29" s="5">
        <v>2148</v>
      </c>
      <c r="K29" s="6"/>
    </row>
    <row r="30" spans="1:11" ht="15">
      <c r="A30" s="2"/>
      <c r="B30" s="2" t="s">
        <v>28</v>
      </c>
      <c r="C30" s="11"/>
      <c r="D30" s="2"/>
      <c r="E30" s="2"/>
      <c r="F30" s="2"/>
      <c r="G30" s="2"/>
      <c r="H30" s="5">
        <v>10088</v>
      </c>
      <c r="I30" s="5"/>
      <c r="J30" s="5">
        <v>24949</v>
      </c>
      <c r="K30" s="6"/>
    </row>
    <row r="31" spans="1:11" ht="15">
      <c r="A31" s="2"/>
      <c r="B31" s="2" t="s">
        <v>29</v>
      </c>
      <c r="C31" s="11"/>
      <c r="D31" s="2"/>
      <c r="E31" s="2"/>
      <c r="F31" s="2"/>
      <c r="G31" s="2"/>
      <c r="H31" s="5">
        <v>2629</v>
      </c>
      <c r="I31" s="5"/>
      <c r="J31" s="5">
        <v>5055</v>
      </c>
      <c r="K31" s="6"/>
    </row>
    <row r="32" spans="1:11" ht="15">
      <c r="A32" s="2"/>
      <c r="B32" s="2" t="s">
        <v>30</v>
      </c>
      <c r="C32" s="11"/>
      <c r="D32" s="2"/>
      <c r="E32" s="2"/>
      <c r="F32" s="2"/>
      <c r="G32" s="2"/>
      <c r="H32" s="5">
        <v>149</v>
      </c>
      <c r="I32" s="5"/>
      <c r="J32" s="5">
        <v>164</v>
      </c>
      <c r="K32" s="6"/>
    </row>
    <row r="33" spans="1:11" ht="15">
      <c r="A33" s="2"/>
      <c r="B33" s="2" t="s">
        <v>31</v>
      </c>
      <c r="C33" s="11"/>
      <c r="D33" s="2"/>
      <c r="E33" s="2"/>
      <c r="F33" s="2"/>
      <c r="G33" s="2"/>
      <c r="H33" s="5">
        <v>1344</v>
      </c>
      <c r="I33" s="5"/>
      <c r="J33" s="5">
        <v>2044</v>
      </c>
      <c r="K33" s="6"/>
    </row>
    <row r="34" spans="1:11" ht="15">
      <c r="A34" s="2"/>
      <c r="B34" s="2" t="s">
        <v>32</v>
      </c>
      <c r="C34" s="11"/>
      <c r="D34" s="2"/>
      <c r="E34" s="2"/>
      <c r="F34" s="2"/>
      <c r="G34" s="2"/>
      <c r="H34" s="5">
        <v>14266</v>
      </c>
      <c r="I34" s="5"/>
      <c r="J34" s="5">
        <v>21311</v>
      </c>
      <c r="K34" s="6"/>
    </row>
    <row r="35" spans="1:11" ht="15">
      <c r="A35" s="2"/>
      <c r="B35" s="2"/>
      <c r="C35" s="2"/>
      <c r="D35" s="2"/>
      <c r="E35" s="2"/>
      <c r="F35" s="2"/>
      <c r="G35" s="2"/>
      <c r="H35" s="13">
        <f>SUM(H29:H34)</f>
        <v>28476</v>
      </c>
      <c r="I35" s="13"/>
      <c r="J35" s="13">
        <f>SUM(J29:J34)</f>
        <v>55671</v>
      </c>
      <c r="K35" s="6"/>
    </row>
    <row r="36" spans="1:11" ht="15">
      <c r="A36" s="2"/>
      <c r="B36" s="2"/>
      <c r="C36" s="2"/>
      <c r="D36" s="2"/>
      <c r="E36" s="2"/>
      <c r="F36" s="2"/>
      <c r="G36" s="2"/>
      <c r="H36" s="5"/>
      <c r="I36" s="5"/>
      <c r="J36" s="5"/>
      <c r="K36" s="6"/>
    </row>
    <row r="37" spans="1:11" ht="15.75">
      <c r="A37" s="1" t="s">
        <v>33</v>
      </c>
      <c r="B37" s="2"/>
      <c r="C37" s="2"/>
      <c r="D37" s="2"/>
      <c r="E37" s="2"/>
      <c r="F37" s="2"/>
      <c r="G37" s="2"/>
      <c r="H37" s="5">
        <f>+H26-H35</f>
        <v>-3700</v>
      </c>
      <c r="I37" s="5"/>
      <c r="J37" s="5">
        <f>+J26-J35</f>
        <v>17954</v>
      </c>
      <c r="K37" s="6"/>
    </row>
    <row r="38" spans="1:11" ht="20.25" customHeight="1">
      <c r="A38" s="2"/>
      <c r="B38" s="2"/>
      <c r="C38" s="2"/>
      <c r="D38" s="2"/>
      <c r="E38" s="2"/>
      <c r="F38" s="2"/>
      <c r="G38" s="2"/>
      <c r="H38" s="5"/>
      <c r="I38" s="5"/>
      <c r="J38" s="5"/>
      <c r="K38" s="6"/>
    </row>
    <row r="39" spans="1:11" ht="15.75" thickBot="1">
      <c r="A39" s="2"/>
      <c r="B39" s="2"/>
      <c r="C39" s="2"/>
      <c r="D39" s="2"/>
      <c r="E39" s="2"/>
      <c r="F39" s="2"/>
      <c r="G39" s="2"/>
      <c r="H39" s="15">
        <f>SUM(H10:H15)+H37</f>
        <v>14899</v>
      </c>
      <c r="I39" s="15">
        <f>SUM(I10:I15)+I37</f>
        <v>0</v>
      </c>
      <c r="J39" s="15">
        <f>SUM(J10:J15)+J37</f>
        <v>42773</v>
      </c>
      <c r="K39" s="6"/>
    </row>
    <row r="40" spans="1:11" ht="15">
      <c r="A40" s="2"/>
      <c r="B40" s="2"/>
      <c r="C40" s="2"/>
      <c r="D40" s="2"/>
      <c r="E40" s="2"/>
      <c r="F40" s="2"/>
      <c r="G40" s="2"/>
      <c r="H40" s="5"/>
      <c r="I40" s="5"/>
      <c r="J40" s="5"/>
      <c r="K40" s="6"/>
    </row>
    <row r="41" spans="1:11" ht="15">
      <c r="A41" s="2"/>
      <c r="B41" s="2"/>
      <c r="C41" s="2"/>
      <c r="D41" s="2"/>
      <c r="E41" s="2"/>
      <c r="F41" s="2"/>
      <c r="G41" s="2"/>
      <c r="H41" s="5"/>
      <c r="I41" s="5"/>
      <c r="J41" s="5"/>
      <c r="K41" s="6"/>
    </row>
    <row r="42" spans="1:11" ht="15">
      <c r="A42" s="2"/>
      <c r="B42" s="2"/>
      <c r="C42" s="2"/>
      <c r="D42" s="2"/>
      <c r="E42" s="2"/>
      <c r="F42" s="2"/>
      <c r="G42" s="2"/>
      <c r="H42" s="5"/>
      <c r="I42" s="5"/>
      <c r="J42" s="5"/>
      <c r="K42" s="6"/>
    </row>
    <row r="43" spans="1:11" ht="15">
      <c r="A43" s="2" t="s">
        <v>34</v>
      </c>
      <c r="B43" s="2"/>
      <c r="C43" s="2"/>
      <c r="D43" s="2"/>
      <c r="E43" s="2"/>
      <c r="F43" s="2"/>
      <c r="G43" s="2"/>
      <c r="H43" s="5">
        <v>67000</v>
      </c>
      <c r="I43" s="5"/>
      <c r="J43" s="5">
        <v>67000</v>
      </c>
      <c r="K43" s="6"/>
    </row>
    <row r="44" spans="1:11" ht="15">
      <c r="A44" s="2" t="s">
        <v>35</v>
      </c>
      <c r="B44" s="2"/>
      <c r="C44" s="2"/>
      <c r="D44" s="2"/>
      <c r="E44" s="2"/>
      <c r="F44" s="2"/>
      <c r="G44" s="2"/>
      <c r="H44" s="5"/>
      <c r="I44" s="5"/>
      <c r="J44" s="5"/>
      <c r="K44" s="6"/>
    </row>
    <row r="45" spans="1:11" ht="15">
      <c r="A45" s="2"/>
      <c r="B45" s="2" t="s">
        <v>36</v>
      </c>
      <c r="C45" s="11"/>
      <c r="D45" s="2"/>
      <c r="E45" s="2"/>
      <c r="F45" s="2"/>
      <c r="G45" s="2"/>
      <c r="H45" s="5">
        <v>7713</v>
      </c>
      <c r="I45" s="5"/>
      <c r="J45" s="5">
        <v>7713</v>
      </c>
      <c r="K45" s="6"/>
    </row>
    <row r="46" spans="1:11" ht="15">
      <c r="A46" s="2"/>
      <c r="B46" s="2" t="s">
        <v>37</v>
      </c>
      <c r="C46" s="11"/>
      <c r="D46" s="2"/>
      <c r="E46" s="2"/>
      <c r="F46" s="2"/>
      <c r="G46" s="2"/>
      <c r="H46" s="5">
        <v>314</v>
      </c>
      <c r="I46" s="5"/>
      <c r="J46" s="5">
        <v>917</v>
      </c>
      <c r="K46" s="6"/>
    </row>
    <row r="47" spans="1:11" ht="15">
      <c r="A47" s="2"/>
      <c r="B47" s="2" t="s">
        <v>38</v>
      </c>
      <c r="C47" s="11"/>
      <c r="D47" s="2"/>
      <c r="E47" s="2"/>
      <c r="F47" s="2"/>
      <c r="G47" s="2"/>
      <c r="H47" s="5">
        <v>-62738</v>
      </c>
      <c r="I47" s="5"/>
      <c r="J47" s="5">
        <v>-36817</v>
      </c>
      <c r="K47" s="6"/>
    </row>
    <row r="48" spans="1:11" ht="15">
      <c r="A48" s="2"/>
      <c r="B48" s="2"/>
      <c r="C48" s="2"/>
      <c r="D48" s="2"/>
      <c r="E48" s="2"/>
      <c r="F48" s="2"/>
      <c r="G48" s="2"/>
      <c r="H48" s="13">
        <f>SUM(H43:H47)</f>
        <v>12289</v>
      </c>
      <c r="I48" s="13">
        <f>SUM(I43:I47)</f>
        <v>0</v>
      </c>
      <c r="J48" s="13">
        <f>SUM(J43:J47)</f>
        <v>38813</v>
      </c>
      <c r="K48" s="6"/>
    </row>
    <row r="49" spans="1:11" ht="15">
      <c r="A49" s="2"/>
      <c r="B49" s="2"/>
      <c r="C49" s="2"/>
      <c r="D49" s="2"/>
      <c r="E49" s="2"/>
      <c r="F49" s="2"/>
      <c r="G49" s="2"/>
      <c r="H49" s="5"/>
      <c r="I49" s="5"/>
      <c r="J49" s="5"/>
      <c r="K49" s="6"/>
    </row>
    <row r="50" spans="1:11" ht="15">
      <c r="A50" s="2" t="s">
        <v>39</v>
      </c>
      <c r="B50" s="2"/>
      <c r="C50" s="2"/>
      <c r="D50" s="2"/>
      <c r="E50" s="2"/>
      <c r="F50" s="2"/>
      <c r="G50" s="2"/>
      <c r="H50" s="5">
        <v>0</v>
      </c>
      <c r="I50" s="5"/>
      <c r="J50" s="5">
        <v>0</v>
      </c>
      <c r="K50" s="6"/>
    </row>
    <row r="51" spans="1:11" ht="15">
      <c r="A51" s="2" t="s">
        <v>40</v>
      </c>
      <c r="B51" s="2"/>
      <c r="C51" s="2"/>
      <c r="D51" s="2"/>
      <c r="E51" s="2"/>
      <c r="F51" s="2"/>
      <c r="G51" s="2"/>
      <c r="H51" s="5">
        <v>2487</v>
      </c>
      <c r="I51" s="5"/>
      <c r="J51" s="5">
        <v>3910</v>
      </c>
      <c r="K51" s="6"/>
    </row>
    <row r="52" spans="1:11" ht="15">
      <c r="A52" s="2" t="s">
        <v>41</v>
      </c>
      <c r="B52" s="2"/>
      <c r="C52" s="2"/>
      <c r="D52" s="2"/>
      <c r="E52" s="2"/>
      <c r="F52" s="2"/>
      <c r="G52" s="2"/>
      <c r="H52" s="5">
        <v>123</v>
      </c>
      <c r="I52" s="5"/>
      <c r="J52" s="5">
        <v>50</v>
      </c>
      <c r="K52" s="6"/>
    </row>
    <row r="53" spans="1:11" ht="15">
      <c r="A53" s="2" t="s">
        <v>42</v>
      </c>
      <c r="B53" s="2"/>
      <c r="C53" s="2"/>
      <c r="D53" s="2"/>
      <c r="E53" s="2"/>
      <c r="F53" s="2"/>
      <c r="G53" s="2"/>
      <c r="H53" s="5">
        <v>0</v>
      </c>
      <c r="I53" s="5"/>
      <c r="J53" s="5">
        <v>0</v>
      </c>
      <c r="K53" s="6"/>
    </row>
    <row r="54" spans="1:11" ht="15">
      <c r="A54" s="2"/>
      <c r="B54" s="2"/>
      <c r="C54" s="2"/>
      <c r="D54" s="2"/>
      <c r="E54" s="2"/>
      <c r="F54" s="2"/>
      <c r="G54" s="2"/>
      <c r="H54" s="8"/>
      <c r="I54" s="5"/>
      <c r="J54" s="8"/>
      <c r="K54" s="6"/>
    </row>
    <row r="55" spans="1:11" ht="18.75" customHeight="1" thickBot="1">
      <c r="A55" s="2"/>
      <c r="B55" s="2"/>
      <c r="C55" s="2"/>
      <c r="D55" s="2"/>
      <c r="E55" s="2"/>
      <c r="F55" s="2"/>
      <c r="G55" s="2"/>
      <c r="H55" s="15">
        <f>SUM(H48:H54)</f>
        <v>14899</v>
      </c>
      <c r="I55" s="15">
        <f>SUM(I48:I54)</f>
        <v>0</v>
      </c>
      <c r="J55" s="15">
        <f>SUM(J48:J54)</f>
        <v>42773</v>
      </c>
      <c r="K55" s="6"/>
    </row>
    <row r="56" spans="1:11" ht="15">
      <c r="A56" s="2"/>
      <c r="B56" s="2"/>
      <c r="C56" s="2"/>
      <c r="D56" s="2"/>
      <c r="E56" s="2"/>
      <c r="F56" s="2"/>
      <c r="G56" s="2"/>
      <c r="H56" s="5"/>
      <c r="I56" s="5"/>
      <c r="J56" s="5"/>
      <c r="K56" s="6"/>
    </row>
    <row r="57" spans="1:11" ht="15.75" thickBot="1">
      <c r="A57" s="2" t="s">
        <v>43</v>
      </c>
      <c r="B57" s="2"/>
      <c r="C57" s="2"/>
      <c r="D57" s="2"/>
      <c r="E57" s="2"/>
      <c r="F57" s="2"/>
      <c r="G57" s="2"/>
      <c r="H57" s="16">
        <v>0.18</v>
      </c>
      <c r="I57" s="17"/>
      <c r="J57" s="16">
        <v>0.58</v>
      </c>
      <c r="K57" s="6"/>
    </row>
    <row r="58" spans="1:11" ht="15">
      <c r="A58" s="2"/>
      <c r="B58" s="2"/>
      <c r="C58" s="2"/>
      <c r="D58" s="2"/>
      <c r="E58" s="2"/>
      <c r="F58" s="2"/>
      <c r="G58" s="2"/>
      <c r="H58" s="5"/>
      <c r="I58" s="5"/>
      <c r="J58" s="5"/>
      <c r="K58" s="6"/>
    </row>
    <row r="59" spans="1:11" ht="15">
      <c r="A59" s="2"/>
      <c r="B59" s="2"/>
      <c r="C59" s="2"/>
      <c r="D59" s="2"/>
      <c r="E59" s="2"/>
      <c r="F59" s="2"/>
      <c r="G59" s="2"/>
      <c r="H59" s="5">
        <f>+H39-H55</f>
        <v>0</v>
      </c>
      <c r="I59" s="5">
        <f>+I39-I55</f>
        <v>0</v>
      </c>
      <c r="J59" s="5">
        <f>+J39-J55</f>
        <v>0</v>
      </c>
      <c r="K59" s="6"/>
    </row>
    <row r="60" spans="1:10" ht="37.5" customHeight="1">
      <c r="A60" s="54" t="s">
        <v>44</v>
      </c>
      <c r="B60" s="55"/>
      <c r="C60" s="55"/>
      <c r="D60" s="55"/>
      <c r="E60" s="55"/>
      <c r="F60" s="55"/>
      <c r="G60" s="55"/>
      <c r="H60" s="55"/>
      <c r="I60" s="55"/>
      <c r="J60" s="55"/>
    </row>
    <row r="61" spans="1:10" ht="15">
      <c r="A61" s="2"/>
      <c r="B61" s="2"/>
      <c r="C61" s="2"/>
      <c r="D61" s="2"/>
      <c r="E61" s="2"/>
      <c r="F61" s="2"/>
      <c r="G61" s="2"/>
      <c r="H61" s="2"/>
      <c r="I61" s="2"/>
      <c r="J61" s="2"/>
    </row>
    <row r="62" spans="1:10" ht="15">
      <c r="A62" s="2"/>
      <c r="B62" s="2"/>
      <c r="C62" s="2"/>
      <c r="D62" s="2"/>
      <c r="E62" s="2"/>
      <c r="F62" s="2"/>
      <c r="G62" s="2"/>
      <c r="H62" s="2"/>
      <c r="I62" s="2"/>
      <c r="J62" s="2"/>
    </row>
  </sheetData>
  <mergeCells count="1">
    <mergeCell ref="A60:J60"/>
  </mergeCells>
  <printOptions/>
  <pageMargins left="1" right="1" top="0.75" bottom="0.75" header="0.5" footer="0.5"/>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BD44"/>
  <sheetViews>
    <sheetView zoomScale="75" zoomScaleNormal="75" workbookViewId="0" topLeftCell="A6">
      <pane xSplit="4" ySplit="6" topLeftCell="E12" activePane="bottomRight" state="frozen"/>
      <selection pane="topLeft" activeCell="A6" sqref="A6"/>
      <selection pane="topRight" activeCell="E6" sqref="E6"/>
      <selection pane="bottomLeft" activeCell="A12" sqref="A12"/>
      <selection pane="bottomRight" activeCell="A17" sqref="A17"/>
    </sheetView>
  </sheetViews>
  <sheetFormatPr defaultColWidth="9.140625" defaultRowHeight="12.75"/>
  <cols>
    <col min="1" max="1" width="8.7109375" style="2" customWidth="1"/>
    <col min="2" max="2" width="12.00390625" style="2" customWidth="1"/>
    <col min="3" max="3" width="9.57421875" style="2" customWidth="1"/>
    <col min="4" max="4" width="15.8515625" style="2" customWidth="1"/>
    <col min="5" max="5" width="20.28125" style="2" customWidth="1"/>
    <col min="6" max="6" width="15.140625" style="2" bestFit="1" customWidth="1"/>
    <col min="7" max="7" width="3.57421875" style="2" customWidth="1"/>
    <col min="8" max="9" width="16.421875" style="2" customWidth="1"/>
    <col min="10" max="12" width="9.140625" style="2" customWidth="1"/>
    <col min="13" max="13" width="15.140625" style="2" customWidth="1"/>
    <col min="14" max="16384" width="9.140625" style="2" customWidth="1"/>
  </cols>
  <sheetData>
    <row r="1" spans="1:5" ht="15.75">
      <c r="A1" s="1" t="s">
        <v>45</v>
      </c>
      <c r="E1" s="18"/>
    </row>
    <row r="2" ht="15.75">
      <c r="A2" s="1" t="s">
        <v>0</v>
      </c>
    </row>
    <row r="3" spans="1:5" ht="15.75">
      <c r="A3" s="1" t="s">
        <v>46</v>
      </c>
      <c r="E3" s="19"/>
    </row>
    <row r="4" spans="1:6" ht="15.75">
      <c r="A4" s="1" t="s">
        <v>47</v>
      </c>
      <c r="E4" s="19"/>
      <c r="F4" s="19"/>
    </row>
    <row r="5" spans="1:6" ht="15.75">
      <c r="A5" s="1" t="s">
        <v>48</v>
      </c>
      <c r="E5" s="19"/>
      <c r="F5" s="19"/>
    </row>
    <row r="6" spans="1:9" ht="15.75">
      <c r="A6" s="1"/>
      <c r="E6" s="56" t="s">
        <v>49</v>
      </c>
      <c r="F6" s="56"/>
      <c r="H6" s="56" t="s">
        <v>50</v>
      </c>
      <c r="I6" s="56"/>
    </row>
    <row r="7" spans="1:9" ht="15.75">
      <c r="A7" s="1"/>
      <c r="E7" s="4" t="s">
        <v>51</v>
      </c>
      <c r="F7" s="4" t="s">
        <v>52</v>
      </c>
      <c r="G7" s="4"/>
      <c r="H7" s="4" t="s">
        <v>51</v>
      </c>
      <c r="I7" s="4" t="s">
        <v>52</v>
      </c>
    </row>
    <row r="8" spans="1:9" ht="15.75">
      <c r="A8" s="1"/>
      <c r="E8" s="4" t="s">
        <v>53</v>
      </c>
      <c r="F8" s="4" t="s">
        <v>54</v>
      </c>
      <c r="G8" s="4"/>
      <c r="H8" s="4" t="s">
        <v>54</v>
      </c>
      <c r="I8" s="4" t="s">
        <v>54</v>
      </c>
    </row>
    <row r="9" spans="1:9" ht="15.75">
      <c r="A9" s="1"/>
      <c r="E9" s="4" t="s">
        <v>55</v>
      </c>
      <c r="F9" s="4" t="s">
        <v>55</v>
      </c>
      <c r="G9" s="4"/>
      <c r="H9" s="4" t="s">
        <v>56</v>
      </c>
      <c r="I9" s="4" t="s">
        <v>56</v>
      </c>
    </row>
    <row r="10" spans="1:9" ht="15.75">
      <c r="A10" s="1"/>
      <c r="E10" s="20" t="s">
        <v>7</v>
      </c>
      <c r="F10" s="4" t="s">
        <v>8</v>
      </c>
      <c r="G10" s="4"/>
      <c r="H10" s="4" t="str">
        <f>E10</f>
        <v>31.01.2003</v>
      </c>
      <c r="I10" s="4" t="str">
        <f>F10</f>
        <v>31.01.2002</v>
      </c>
    </row>
    <row r="11" spans="1:9" ht="15.75">
      <c r="A11" s="1"/>
      <c r="E11" s="4" t="s">
        <v>9</v>
      </c>
      <c r="F11" s="4" t="s">
        <v>9</v>
      </c>
      <c r="G11" s="4"/>
      <c r="H11" s="4" t="s">
        <v>9</v>
      </c>
      <c r="I11" s="4" t="s">
        <v>9</v>
      </c>
    </row>
    <row r="12" spans="1:56" ht="15">
      <c r="A12" s="14"/>
      <c r="B12" s="14"/>
      <c r="C12" s="14"/>
      <c r="D12" s="21"/>
      <c r="E12" s="22"/>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row>
    <row r="13" spans="1:56" ht="15.75">
      <c r="A13" s="23"/>
      <c r="C13" s="14"/>
      <c r="D13" s="21"/>
      <c r="E13" s="22"/>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row>
    <row r="14" spans="1:56" ht="15.75">
      <c r="A14" s="23" t="s">
        <v>57</v>
      </c>
      <c r="B14" s="14"/>
      <c r="C14" s="14"/>
      <c r="D14" s="21"/>
      <c r="E14" s="24">
        <f>ROUND('[1]CPL-rpt qtr'!W11,0)/1000</f>
        <v>218.774</v>
      </c>
      <c r="F14" s="8">
        <v>7296</v>
      </c>
      <c r="G14" s="7"/>
      <c r="H14" s="8">
        <f>ROUND('[1]CPL-rpt format'!W11/1000,0)</f>
        <v>10999</v>
      </c>
      <c r="I14" s="8">
        <v>31784</v>
      </c>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row>
    <row r="15" spans="1:56" ht="15.75">
      <c r="A15" s="23"/>
      <c r="B15" s="14"/>
      <c r="C15" s="14"/>
      <c r="D15" s="21"/>
      <c r="E15" s="22"/>
      <c r="F15" s="8"/>
      <c r="G15" s="7"/>
      <c r="H15" s="8"/>
      <c r="I15" s="8"/>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row>
    <row r="16" spans="1:56" ht="15.75">
      <c r="A16" s="23" t="s">
        <v>58</v>
      </c>
      <c r="B16" s="14"/>
      <c r="C16" s="14"/>
      <c r="D16" s="21"/>
      <c r="E16" s="24">
        <v>-4117</v>
      </c>
      <c r="F16" s="8">
        <v>-50395</v>
      </c>
      <c r="G16" s="7"/>
      <c r="H16" s="8">
        <v>-44415</v>
      </c>
      <c r="I16" s="8">
        <v>-72325</v>
      </c>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row>
    <row r="17" spans="1:56" ht="15.75">
      <c r="A17" s="23"/>
      <c r="B17" s="14"/>
      <c r="C17" s="14"/>
      <c r="D17" s="21"/>
      <c r="E17" s="24"/>
      <c r="F17" s="8"/>
      <c r="G17" s="7"/>
      <c r="H17" s="8"/>
      <c r="I17" s="8"/>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row>
    <row r="18" spans="1:56" ht="15.75">
      <c r="A18" s="23" t="s">
        <v>59</v>
      </c>
      <c r="B18" s="14"/>
      <c r="C18" s="14"/>
      <c r="D18" s="21"/>
      <c r="E18" s="24">
        <f>ROUND(66951.8/1000,0)</f>
        <v>67</v>
      </c>
      <c r="F18" s="25">
        <v>2159</v>
      </c>
      <c r="G18" s="7"/>
      <c r="H18" s="8">
        <v>9617</v>
      </c>
      <c r="I18" s="8">
        <v>4748</v>
      </c>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row>
    <row r="19" spans="1:56" ht="15.75">
      <c r="A19" s="23"/>
      <c r="B19" s="14"/>
      <c r="C19" s="14"/>
      <c r="D19" s="21"/>
      <c r="E19" s="26"/>
      <c r="F19" s="27"/>
      <c r="G19" s="7"/>
      <c r="H19" s="27"/>
      <c r="I19" s="2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row>
    <row r="20" spans="1:56" ht="15.75">
      <c r="A20" s="23"/>
      <c r="B20" s="14"/>
      <c r="C20" s="14"/>
      <c r="D20" s="21"/>
      <c r="E20" s="22"/>
      <c r="F20" s="24"/>
      <c r="G20" s="7"/>
      <c r="H20" s="8"/>
      <c r="I20" s="8"/>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row>
    <row r="21" spans="1:56" ht="15.75">
      <c r="A21" s="23" t="s">
        <v>60</v>
      </c>
      <c r="B21" s="14"/>
      <c r="C21" s="14"/>
      <c r="D21" s="21"/>
      <c r="E21" s="24">
        <f>SUM(E14:E19)</f>
        <v>-3831.226</v>
      </c>
      <c r="F21" s="24">
        <f>SUM(F14:F19)</f>
        <v>-40940</v>
      </c>
      <c r="G21" s="7"/>
      <c r="H21" s="24">
        <f>SUM(H14:H19)</f>
        <v>-23799</v>
      </c>
      <c r="I21" s="24">
        <f>SUM(I14:I19)</f>
        <v>-35793</v>
      </c>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row>
    <row r="22" spans="1:56" ht="15.75">
      <c r="A22" s="23"/>
      <c r="B22" s="14"/>
      <c r="C22" s="14"/>
      <c r="D22" s="21"/>
      <c r="E22" s="24"/>
      <c r="F22" s="24"/>
      <c r="G22" s="7"/>
      <c r="H22" s="24"/>
      <c r="I22" s="24"/>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row>
    <row r="23" spans="1:56" ht="15.75">
      <c r="A23" s="23" t="s">
        <v>61</v>
      </c>
      <c r="B23" s="14"/>
      <c r="C23" s="14"/>
      <c r="D23" s="21"/>
      <c r="E23" s="24">
        <f>ROUND(-534830.62/1000,0)</f>
        <v>-535</v>
      </c>
      <c r="F23" s="25">
        <v>-593</v>
      </c>
      <c r="G23" s="7"/>
      <c r="H23" s="8">
        <f>ROUND('[1]CPL-rpt format'!W40/1000,0)</f>
        <v>-2120</v>
      </c>
      <c r="I23" s="8">
        <v>-2792</v>
      </c>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row>
    <row r="24" spans="1:56" ht="15.75">
      <c r="A24" s="23"/>
      <c r="B24" s="14"/>
      <c r="C24" s="14"/>
      <c r="D24" s="21"/>
      <c r="E24" s="24"/>
      <c r="F24" s="25"/>
      <c r="G24" s="7"/>
      <c r="H24" s="8"/>
      <c r="I24" s="8"/>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row>
    <row r="25" spans="1:56" ht="15.75">
      <c r="A25" s="23" t="s">
        <v>62</v>
      </c>
      <c r="B25" s="14"/>
      <c r="C25" s="14"/>
      <c r="D25" s="21"/>
      <c r="E25" s="24">
        <f>ROUND(-1811.63/1000,0)</f>
        <v>-2</v>
      </c>
      <c r="F25" s="25">
        <v>-5</v>
      </c>
      <c r="G25" s="7"/>
      <c r="H25" s="8">
        <f>ROUND('[1]CPL-rpt format'!W42/1000,0)</f>
        <v>-2</v>
      </c>
      <c r="I25" s="8">
        <v>-5</v>
      </c>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row>
    <row r="26" spans="1:56" ht="15.75">
      <c r="A26" s="23"/>
      <c r="B26" s="14"/>
      <c r="C26" s="14"/>
      <c r="D26" s="21"/>
      <c r="E26" s="27"/>
      <c r="F26" s="27"/>
      <c r="G26" s="7"/>
      <c r="H26" s="27"/>
      <c r="I26" s="2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row>
    <row r="27" spans="1:56" ht="15.75">
      <c r="A27" s="23" t="s">
        <v>63</v>
      </c>
      <c r="B27" s="14"/>
      <c r="C27" s="14"/>
      <c r="D27" s="21"/>
      <c r="E27" s="28">
        <f>SUM(E21:E26)</f>
        <v>-4368.226000000001</v>
      </c>
      <c r="F27" s="28">
        <f>SUM(F21:F26)</f>
        <v>-41538</v>
      </c>
      <c r="G27" s="7"/>
      <c r="H27" s="8">
        <f>SUM(H21:H26)</f>
        <v>-25921</v>
      </c>
      <c r="I27" s="8">
        <f>SUM(I21:I26)</f>
        <v>-38590</v>
      </c>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row>
    <row r="28" spans="1:56" ht="15.75">
      <c r="A28" s="23"/>
      <c r="B28" s="14"/>
      <c r="C28" s="14"/>
      <c r="D28" s="21"/>
      <c r="E28" s="22"/>
      <c r="F28" s="25"/>
      <c r="G28" s="7"/>
      <c r="H28" s="8"/>
      <c r="I28" s="8"/>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row>
    <row r="29" spans="1:56" ht="15.75">
      <c r="A29" s="23" t="s">
        <v>64</v>
      </c>
      <c r="B29" s="14"/>
      <c r="C29" s="14"/>
      <c r="D29" s="21"/>
      <c r="E29" s="24">
        <v>0</v>
      </c>
      <c r="F29" s="25">
        <v>630</v>
      </c>
      <c r="G29" s="7"/>
      <c r="H29" s="8">
        <f>'[1]CPL-rpt format'!W46</f>
        <v>0</v>
      </c>
      <c r="I29" s="8">
        <v>368</v>
      </c>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56" ht="15.75">
      <c r="A30" s="23"/>
      <c r="B30" s="14"/>
      <c r="C30" s="14"/>
      <c r="D30" s="21"/>
      <c r="E30" s="27"/>
      <c r="F30" s="27"/>
      <c r="G30" s="7"/>
      <c r="H30" s="27"/>
      <c r="I30" s="2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row>
    <row r="31" spans="1:56" ht="15.75">
      <c r="A31" s="23" t="s">
        <v>65</v>
      </c>
      <c r="B31" s="14"/>
      <c r="C31" s="14"/>
      <c r="D31" s="21"/>
      <c r="E31" s="24">
        <f>SUM(E27:E30)</f>
        <v>-4368.226000000001</v>
      </c>
      <c r="F31" s="24">
        <f>SUM(F27:F30)</f>
        <v>-40908</v>
      </c>
      <c r="G31" s="7"/>
      <c r="H31" s="8">
        <f>SUM(H27:H30)</f>
        <v>-25921</v>
      </c>
      <c r="I31" s="8">
        <f>SUM(I27:I30)</f>
        <v>-38222</v>
      </c>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row>
    <row r="32" spans="1:56" ht="15.75">
      <c r="A32" s="23"/>
      <c r="B32" s="14"/>
      <c r="C32" s="14"/>
      <c r="D32" s="21"/>
      <c r="E32" s="24"/>
      <c r="F32" s="25"/>
      <c r="G32" s="7"/>
      <c r="H32" s="8"/>
      <c r="I32" s="8"/>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row>
    <row r="33" spans="1:56" ht="15.75">
      <c r="A33" s="23" t="s">
        <v>66</v>
      </c>
      <c r="B33" s="14"/>
      <c r="C33" s="14"/>
      <c r="D33" s="21"/>
      <c r="E33" s="24">
        <v>0</v>
      </c>
      <c r="F33" s="25">
        <v>0</v>
      </c>
      <c r="G33" s="7"/>
      <c r="H33" s="8">
        <v>0</v>
      </c>
      <c r="I33" s="8">
        <v>0</v>
      </c>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row>
    <row r="34" spans="1:56" ht="15.75">
      <c r="A34" s="23"/>
      <c r="B34" s="14"/>
      <c r="C34" s="14"/>
      <c r="D34" s="21"/>
      <c r="E34" s="24"/>
      <c r="F34" s="25"/>
      <c r="G34" s="7"/>
      <c r="H34" s="8"/>
      <c r="I34" s="8"/>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row>
    <row r="35" spans="1:56" ht="15.75">
      <c r="A35" s="23" t="s">
        <v>67</v>
      </c>
      <c r="B35" s="14"/>
      <c r="C35" s="14"/>
      <c r="D35" s="29"/>
      <c r="E35" s="30">
        <f>SUM(E31:E34)</f>
        <v>-4368.226000000001</v>
      </c>
      <c r="F35" s="30">
        <f>SUM(F31:F34)</f>
        <v>-40908</v>
      </c>
      <c r="G35" s="7"/>
      <c r="H35" s="30">
        <f>SUM(H31:H34)</f>
        <v>-25921</v>
      </c>
      <c r="I35" s="30">
        <f>SUM(I31:I34)</f>
        <v>-38222</v>
      </c>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row>
    <row r="36" spans="1:56" ht="15.75">
      <c r="A36" s="23"/>
      <c r="B36" s="14"/>
      <c r="C36" s="14"/>
      <c r="D36" s="21"/>
      <c r="E36" s="24"/>
      <c r="F36" s="25"/>
      <c r="G36" s="7"/>
      <c r="H36" s="8"/>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row>
    <row r="38" spans="1:9" ht="15.75">
      <c r="A38" s="23" t="s">
        <v>68</v>
      </c>
      <c r="E38" s="31" t="s">
        <v>69</v>
      </c>
      <c r="F38" s="31" t="s">
        <v>69</v>
      </c>
      <c r="G38" s="31"/>
      <c r="H38" s="31" t="s">
        <v>69</v>
      </c>
      <c r="I38" s="31" t="s">
        <v>69</v>
      </c>
    </row>
    <row r="39" spans="1:9" ht="15.75">
      <c r="A39" s="23" t="s">
        <v>70</v>
      </c>
      <c r="E39" s="32">
        <f>E35/67000*100</f>
        <v>-6.519740298507464</v>
      </c>
      <c r="F39" s="32">
        <f>F35/67000*100</f>
        <v>-61.05671641791045</v>
      </c>
      <c r="G39" s="31"/>
      <c r="H39" s="32">
        <f>H35/67000*100</f>
        <v>-38.68805970149254</v>
      </c>
      <c r="I39" s="32">
        <f>I35/67000*100</f>
        <v>-57.04776119402985</v>
      </c>
    </row>
    <row r="40" spans="1:9" ht="15.75">
      <c r="A40" s="23" t="s">
        <v>71</v>
      </c>
      <c r="E40" s="31" t="s">
        <v>72</v>
      </c>
      <c r="F40" s="31" t="s">
        <v>72</v>
      </c>
      <c r="G40" s="31"/>
      <c r="H40" s="31" t="s">
        <v>72</v>
      </c>
      <c r="I40" s="31" t="s">
        <v>72</v>
      </c>
    </row>
    <row r="44" spans="1:9" ht="31.5" customHeight="1">
      <c r="A44" s="54" t="s">
        <v>73</v>
      </c>
      <c r="B44" s="55"/>
      <c r="C44" s="55"/>
      <c r="D44" s="55"/>
      <c r="E44" s="55"/>
      <c r="F44" s="55"/>
      <c r="G44" s="55"/>
      <c r="H44" s="55"/>
      <c r="I44" s="55"/>
    </row>
  </sheetData>
  <mergeCells count="3">
    <mergeCell ref="H6:I6"/>
    <mergeCell ref="E6:F6"/>
    <mergeCell ref="A44:I44"/>
  </mergeCells>
  <printOptions horizontalCentered="1"/>
  <pageMargins left="1" right="0.75" top="0.75" bottom="0.75" header="0.25" footer="0.25"/>
  <pageSetup fitToHeight="1" fitToWidth="1"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zoomScale="75" zoomScaleNormal="75" workbookViewId="0" topLeftCell="D11">
      <selection activeCell="I30" sqref="I30"/>
    </sheetView>
  </sheetViews>
  <sheetFormatPr defaultColWidth="9.140625" defaultRowHeight="12.75"/>
  <cols>
    <col min="1" max="1" width="5.421875" style="0" customWidth="1"/>
    <col min="4" max="4" width="18.00390625" style="0" customWidth="1"/>
    <col min="5" max="5" width="13.8515625" style="0" bestFit="1" customWidth="1"/>
    <col min="6" max="6" width="12.8515625" style="0" bestFit="1" customWidth="1"/>
    <col min="7" max="7" width="13.7109375" style="0" bestFit="1" customWidth="1"/>
    <col min="8" max="8" width="14.8515625" style="0" bestFit="1" customWidth="1"/>
    <col min="9" max="9" width="18.28125" style="0" customWidth="1"/>
  </cols>
  <sheetData>
    <row r="1" spans="1:9" ht="15.75">
      <c r="A1" s="1" t="s">
        <v>45</v>
      </c>
      <c r="B1" s="2"/>
      <c r="C1" s="2"/>
      <c r="D1" s="2"/>
      <c r="E1" s="2"/>
      <c r="F1" s="2"/>
      <c r="G1" s="2"/>
      <c r="H1" s="2"/>
      <c r="I1" s="2"/>
    </row>
    <row r="2" spans="1:9" ht="15.75">
      <c r="A2" s="1" t="s">
        <v>0</v>
      </c>
      <c r="B2" s="2"/>
      <c r="C2" s="2"/>
      <c r="D2" s="2"/>
      <c r="E2" s="2"/>
      <c r="F2" s="2"/>
      <c r="G2" s="2"/>
      <c r="H2" s="2"/>
      <c r="I2" s="2"/>
    </row>
    <row r="3" spans="1:9" ht="15.75">
      <c r="A3" s="1" t="s">
        <v>74</v>
      </c>
      <c r="B3" s="2"/>
      <c r="C3" s="2"/>
      <c r="D3" s="2"/>
      <c r="E3" s="2"/>
      <c r="F3" s="2"/>
      <c r="G3" s="2"/>
      <c r="H3" s="2"/>
      <c r="I3" s="2"/>
    </row>
    <row r="4" spans="1:9" ht="15.75">
      <c r="A4" s="1" t="s">
        <v>47</v>
      </c>
      <c r="B4" s="2"/>
      <c r="C4" s="2"/>
      <c r="D4" s="2"/>
      <c r="E4" s="2"/>
      <c r="F4" s="2"/>
      <c r="G4" s="2"/>
      <c r="H4" s="2"/>
      <c r="I4" s="2"/>
    </row>
    <row r="5" spans="1:9" ht="15">
      <c r="A5" s="2"/>
      <c r="B5" s="2"/>
      <c r="C5" s="2"/>
      <c r="D5" s="2"/>
      <c r="E5" s="2"/>
      <c r="F5" s="2"/>
      <c r="G5" s="2"/>
      <c r="H5" s="2"/>
      <c r="I5" s="2"/>
    </row>
    <row r="6" spans="1:9" ht="15">
      <c r="A6" s="2"/>
      <c r="B6" s="2"/>
      <c r="C6" s="2"/>
      <c r="D6" s="2"/>
      <c r="E6" s="3"/>
      <c r="F6" s="3"/>
      <c r="G6" s="3"/>
      <c r="H6" s="3"/>
      <c r="I6" s="3"/>
    </row>
    <row r="7" spans="1:9" ht="15">
      <c r="A7" s="2"/>
      <c r="B7" s="2"/>
      <c r="C7" s="2"/>
      <c r="D7" s="2"/>
      <c r="E7" s="2"/>
      <c r="F7" s="57" t="s">
        <v>75</v>
      </c>
      <c r="G7" s="57"/>
      <c r="H7" s="33" t="s">
        <v>76</v>
      </c>
      <c r="I7" s="3"/>
    </row>
    <row r="8" spans="1:9" ht="15">
      <c r="A8" s="2"/>
      <c r="B8" s="2"/>
      <c r="C8" s="2"/>
      <c r="D8" s="2"/>
      <c r="E8" s="34"/>
      <c r="F8" s="34"/>
      <c r="G8" s="34"/>
      <c r="H8" s="34"/>
      <c r="I8" s="3"/>
    </row>
    <row r="9" spans="1:9" ht="15">
      <c r="A9" s="2"/>
      <c r="B9" s="2"/>
      <c r="C9" s="2"/>
      <c r="D9" s="2"/>
      <c r="E9" s="3" t="s">
        <v>77</v>
      </c>
      <c r="F9" s="3" t="s">
        <v>78</v>
      </c>
      <c r="G9" s="3" t="s">
        <v>79</v>
      </c>
      <c r="H9" s="3" t="s">
        <v>80</v>
      </c>
      <c r="I9" s="3"/>
    </row>
    <row r="10" spans="1:9" ht="15">
      <c r="A10" s="2"/>
      <c r="B10" s="2"/>
      <c r="C10" s="2"/>
      <c r="D10" s="2"/>
      <c r="E10" s="35" t="s">
        <v>81</v>
      </c>
      <c r="F10" s="35" t="s">
        <v>82</v>
      </c>
      <c r="G10" s="35" t="s">
        <v>83</v>
      </c>
      <c r="H10" s="35" t="s">
        <v>84</v>
      </c>
      <c r="I10" s="35" t="s">
        <v>85</v>
      </c>
    </row>
    <row r="11" spans="1:9" ht="15">
      <c r="A11" s="2"/>
      <c r="B11" s="2"/>
      <c r="C11" s="2"/>
      <c r="D11" s="2"/>
      <c r="E11" s="3" t="s">
        <v>9</v>
      </c>
      <c r="F11" s="3" t="s">
        <v>9</v>
      </c>
      <c r="G11" s="3" t="s">
        <v>9</v>
      </c>
      <c r="H11" s="3" t="s">
        <v>9</v>
      </c>
      <c r="I11" s="3" t="s">
        <v>9</v>
      </c>
    </row>
    <row r="12" spans="1:9" ht="15">
      <c r="A12" s="2"/>
      <c r="B12" s="2"/>
      <c r="C12" s="2"/>
      <c r="D12" s="2"/>
      <c r="E12" s="3"/>
      <c r="F12" s="3"/>
      <c r="G12" s="3"/>
      <c r="H12" s="3"/>
      <c r="I12" s="3"/>
    </row>
    <row r="13" spans="1:9" ht="15">
      <c r="A13" s="2"/>
      <c r="B13" s="2"/>
      <c r="C13" s="2"/>
      <c r="D13" s="2"/>
      <c r="E13" s="3"/>
      <c r="F13" s="3"/>
      <c r="G13" s="3"/>
      <c r="H13" s="3"/>
      <c r="I13" s="3"/>
    </row>
    <row r="14" spans="1:9" ht="15">
      <c r="A14" s="2" t="s">
        <v>86</v>
      </c>
      <c r="B14" s="2"/>
      <c r="C14" s="2"/>
      <c r="D14" s="2"/>
      <c r="E14" s="5">
        <v>67000</v>
      </c>
      <c r="F14" s="5">
        <v>7713</v>
      </c>
      <c r="G14" s="5">
        <v>917</v>
      </c>
      <c r="H14" s="5">
        <v>-36817</v>
      </c>
      <c r="I14" s="5">
        <v>38813</v>
      </c>
    </row>
    <row r="15" spans="1:9" ht="15">
      <c r="A15" s="2"/>
      <c r="B15" s="2"/>
      <c r="C15" s="2"/>
      <c r="D15" s="2"/>
      <c r="E15" s="5"/>
      <c r="F15" s="5"/>
      <c r="G15" s="5"/>
      <c r="H15" s="5"/>
      <c r="I15" s="5"/>
    </row>
    <row r="16" spans="1:9" ht="15">
      <c r="A16" s="2" t="s">
        <v>87</v>
      </c>
      <c r="B16" s="2"/>
      <c r="C16" s="2"/>
      <c r="D16" s="2"/>
      <c r="E16" s="5"/>
      <c r="F16" s="5"/>
      <c r="G16" s="5"/>
      <c r="H16" s="5"/>
      <c r="I16" s="5"/>
    </row>
    <row r="17" spans="1:9" ht="15">
      <c r="A17" s="2"/>
      <c r="B17" s="2" t="s">
        <v>88</v>
      </c>
      <c r="C17" s="2"/>
      <c r="D17" s="2"/>
      <c r="E17" s="5">
        <v>0</v>
      </c>
      <c r="F17" s="5">
        <v>0</v>
      </c>
      <c r="G17" s="5">
        <v>0</v>
      </c>
      <c r="H17" s="5">
        <v>-25921</v>
      </c>
      <c r="I17" s="5">
        <v>-25921</v>
      </c>
    </row>
    <row r="18" spans="1:9" ht="15">
      <c r="A18" s="2"/>
      <c r="B18" s="2" t="s">
        <v>116</v>
      </c>
      <c r="C18" s="2"/>
      <c r="D18" s="2"/>
      <c r="E18" s="5">
        <v>0</v>
      </c>
      <c r="F18" s="5">
        <v>0</v>
      </c>
      <c r="G18" s="5">
        <v>-603</v>
      </c>
      <c r="H18" s="5"/>
      <c r="I18" s="5">
        <v>-603</v>
      </c>
    </row>
    <row r="19" spans="1:9" ht="15">
      <c r="A19" s="2"/>
      <c r="B19" s="2"/>
      <c r="C19" s="2"/>
      <c r="D19" s="2"/>
      <c r="E19" s="10"/>
      <c r="F19" s="10"/>
      <c r="G19" s="10"/>
      <c r="H19" s="10"/>
      <c r="I19" s="10"/>
    </row>
    <row r="20" spans="1:9" ht="15.75" thickBot="1">
      <c r="A20" s="2" t="s">
        <v>2</v>
      </c>
      <c r="B20" s="2"/>
      <c r="C20" s="2"/>
      <c r="D20" s="2"/>
      <c r="E20" s="36">
        <f>SUM(E14:E19)</f>
        <v>67000</v>
      </c>
      <c r="F20" s="36">
        <f>SUM(F14:F19)</f>
        <v>7713</v>
      </c>
      <c r="G20" s="36">
        <f>SUM(G14:G19)</f>
        <v>314</v>
      </c>
      <c r="H20" s="36">
        <f>SUM(H14:H19)</f>
        <v>-62738</v>
      </c>
      <c r="I20" s="36">
        <f>SUM(I14:I19)</f>
        <v>12289</v>
      </c>
    </row>
    <row r="21" spans="1:9" ht="15.75" thickTop="1">
      <c r="A21" s="2"/>
      <c r="B21" s="2"/>
      <c r="C21" s="2"/>
      <c r="D21" s="2"/>
      <c r="E21" s="2"/>
      <c r="F21" s="2"/>
      <c r="G21" s="2"/>
      <c r="H21" s="2"/>
      <c r="I21" s="2"/>
    </row>
    <row r="22" spans="1:9" ht="15">
      <c r="A22" s="2"/>
      <c r="B22" s="2"/>
      <c r="C22" s="2"/>
      <c r="D22" s="2"/>
      <c r="E22" s="2"/>
      <c r="F22" s="2"/>
      <c r="G22" s="2"/>
      <c r="H22" s="2"/>
      <c r="I22" s="2"/>
    </row>
    <row r="23" spans="1:9" ht="15">
      <c r="A23" s="2"/>
      <c r="B23" s="2"/>
      <c r="C23" s="2"/>
      <c r="D23" s="2"/>
      <c r="E23" s="3"/>
      <c r="F23" s="57" t="s">
        <v>75</v>
      </c>
      <c r="G23" s="57"/>
      <c r="H23" s="33" t="s">
        <v>76</v>
      </c>
      <c r="I23" s="3"/>
    </row>
    <row r="24" spans="1:9" ht="15">
      <c r="A24" s="2"/>
      <c r="B24" s="2"/>
      <c r="C24" s="2"/>
      <c r="D24" s="2"/>
      <c r="E24" s="3"/>
      <c r="F24" s="3"/>
      <c r="G24" s="3"/>
      <c r="H24" s="2"/>
      <c r="I24" s="3"/>
    </row>
    <row r="25" spans="1:9" ht="15">
      <c r="A25" s="2"/>
      <c r="B25" s="2"/>
      <c r="C25" s="2"/>
      <c r="D25" s="2"/>
      <c r="E25" s="3" t="s">
        <v>78</v>
      </c>
      <c r="F25" s="3" t="s">
        <v>78</v>
      </c>
      <c r="G25" s="3" t="s">
        <v>79</v>
      </c>
      <c r="H25" s="3" t="s">
        <v>89</v>
      </c>
      <c r="I25" s="3"/>
    </row>
    <row r="26" spans="1:9" ht="15">
      <c r="A26" s="2"/>
      <c r="B26" s="2"/>
      <c r="C26" s="2"/>
      <c r="D26" s="2"/>
      <c r="E26" s="35" t="s">
        <v>81</v>
      </c>
      <c r="F26" s="35" t="s">
        <v>82</v>
      </c>
      <c r="G26" s="35" t="s">
        <v>83</v>
      </c>
      <c r="H26" s="35" t="s">
        <v>90</v>
      </c>
      <c r="I26" s="35" t="s">
        <v>85</v>
      </c>
    </row>
    <row r="27" spans="1:9" ht="15">
      <c r="A27" s="2"/>
      <c r="B27" s="2"/>
      <c r="C27" s="2"/>
      <c r="D27" s="2"/>
      <c r="E27" s="3" t="s">
        <v>9</v>
      </c>
      <c r="F27" s="3" t="s">
        <v>9</v>
      </c>
      <c r="G27" s="3" t="s">
        <v>9</v>
      </c>
      <c r="H27" s="3" t="s">
        <v>9</v>
      </c>
      <c r="I27" s="3" t="s">
        <v>9</v>
      </c>
    </row>
    <row r="28" spans="1:9" ht="15">
      <c r="A28" s="2"/>
      <c r="B28" s="2"/>
      <c r="C28" s="2"/>
      <c r="D28" s="2"/>
      <c r="E28" s="3"/>
      <c r="F28" s="3"/>
      <c r="G28" s="3"/>
      <c r="H28" s="3"/>
      <c r="I28" s="3"/>
    </row>
    <row r="29" spans="1:9" ht="15">
      <c r="A29" s="2"/>
      <c r="B29" s="2"/>
      <c r="C29" s="2"/>
      <c r="D29" s="2"/>
      <c r="E29" s="3"/>
      <c r="F29" s="3"/>
      <c r="G29" s="3"/>
      <c r="H29" s="3"/>
      <c r="I29" s="3"/>
    </row>
    <row r="30" spans="1:9" ht="15">
      <c r="A30" s="2" t="s">
        <v>91</v>
      </c>
      <c r="B30" s="2"/>
      <c r="C30" s="2"/>
      <c r="D30" s="2"/>
      <c r="E30" s="5">
        <v>67000</v>
      </c>
      <c r="F30" s="5">
        <v>7713</v>
      </c>
      <c r="G30" s="5">
        <v>917</v>
      </c>
      <c r="H30" s="5">
        <v>1405</v>
      </c>
      <c r="I30" s="5">
        <v>77035</v>
      </c>
    </row>
    <row r="31" spans="1:9" ht="15">
      <c r="A31" s="2"/>
      <c r="B31" s="2"/>
      <c r="C31" s="2"/>
      <c r="D31" s="2"/>
      <c r="E31" s="5"/>
      <c r="F31" s="5"/>
      <c r="G31" s="5"/>
      <c r="H31" s="5"/>
      <c r="I31" s="5"/>
    </row>
    <row r="32" spans="1:9" ht="15">
      <c r="A32" s="2" t="s">
        <v>87</v>
      </c>
      <c r="B32" s="2"/>
      <c r="C32" s="2"/>
      <c r="D32" s="2"/>
      <c r="E32" s="5"/>
      <c r="F32" s="5"/>
      <c r="G32" s="5"/>
      <c r="H32" s="5"/>
      <c r="I32" s="5"/>
    </row>
    <row r="33" spans="1:9" ht="15">
      <c r="A33" s="2"/>
      <c r="B33" s="2" t="s">
        <v>88</v>
      </c>
      <c r="C33" s="2"/>
      <c r="D33" s="2"/>
      <c r="E33" s="5">
        <v>0</v>
      </c>
      <c r="F33" s="5">
        <v>0</v>
      </c>
      <c r="G33" s="5">
        <v>0</v>
      </c>
      <c r="H33" s="5">
        <v>-38222</v>
      </c>
      <c r="I33" s="5">
        <v>-38222</v>
      </c>
    </row>
    <row r="34" spans="1:9" ht="15">
      <c r="A34" s="2"/>
      <c r="B34" s="2"/>
      <c r="C34" s="2"/>
      <c r="D34" s="2"/>
      <c r="E34" s="10"/>
      <c r="F34" s="10"/>
      <c r="G34" s="10"/>
      <c r="H34" s="10"/>
      <c r="I34" s="10"/>
    </row>
    <row r="35" spans="1:9" ht="15.75" thickBot="1">
      <c r="A35" s="2" t="s">
        <v>92</v>
      </c>
      <c r="B35" s="2"/>
      <c r="C35" s="2"/>
      <c r="D35" s="2"/>
      <c r="E35" s="36">
        <f>SUM(E30:E34)</f>
        <v>67000</v>
      </c>
      <c r="F35" s="36">
        <f>SUM(F30:F34)</f>
        <v>7713</v>
      </c>
      <c r="G35" s="36">
        <f>SUM(G30:G34)</f>
        <v>917</v>
      </c>
      <c r="H35" s="36">
        <f>SUM(H30:H34)</f>
        <v>-36817</v>
      </c>
      <c r="I35" s="36">
        <f>SUM(I30:I34)</f>
        <v>38813</v>
      </c>
    </row>
    <row r="36" spans="1:9" ht="15.75" thickTop="1">
      <c r="A36" s="2"/>
      <c r="B36" s="2"/>
      <c r="C36" s="2"/>
      <c r="D36" s="2"/>
      <c r="E36" s="2"/>
      <c r="F36" s="2"/>
      <c r="G36" s="2"/>
      <c r="H36" s="2"/>
      <c r="I36" s="2"/>
    </row>
    <row r="37" spans="1:9" ht="15">
      <c r="A37" s="2"/>
      <c r="B37" s="2"/>
      <c r="C37" s="2"/>
      <c r="D37" s="2"/>
      <c r="E37" s="2"/>
      <c r="F37" s="2"/>
      <c r="G37" s="2"/>
      <c r="H37" s="2"/>
      <c r="I37" s="2"/>
    </row>
    <row r="38" spans="1:9" ht="37.5" customHeight="1">
      <c r="A38" s="54" t="s">
        <v>93</v>
      </c>
      <c r="B38" s="54"/>
      <c r="C38" s="54"/>
      <c r="D38" s="54"/>
      <c r="E38" s="54"/>
      <c r="F38" s="54"/>
      <c r="G38" s="54"/>
      <c r="H38" s="54"/>
      <c r="I38" s="54"/>
    </row>
    <row r="39" spans="1:9" ht="15">
      <c r="A39" s="2"/>
      <c r="B39" s="2"/>
      <c r="C39" s="2"/>
      <c r="D39" s="2"/>
      <c r="E39" s="2"/>
      <c r="F39" s="2"/>
      <c r="G39" s="2"/>
      <c r="H39" s="2"/>
      <c r="I39" s="2"/>
    </row>
  </sheetData>
  <mergeCells count="3">
    <mergeCell ref="F7:G7"/>
    <mergeCell ref="F23:G23"/>
    <mergeCell ref="A38:I38"/>
  </mergeCells>
  <printOptions/>
  <pageMargins left="1.5" right="0.75" top="0.75" bottom="1"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zoomScale="85" zoomScaleNormal="85" workbookViewId="0" topLeftCell="A6">
      <selection activeCell="A15" sqref="A15"/>
    </sheetView>
  </sheetViews>
  <sheetFormatPr defaultColWidth="9.140625" defaultRowHeight="12.75"/>
  <cols>
    <col min="1" max="1" width="5.28125" style="0" customWidth="1"/>
    <col min="2" max="2" width="8.7109375" style="0" customWidth="1"/>
    <col min="7" max="7" width="25.00390625" style="0" customWidth="1"/>
    <col min="8" max="8" width="14.57421875" style="0" customWidth="1"/>
    <col min="9" max="9" width="13.28125" style="0" bestFit="1" customWidth="1"/>
  </cols>
  <sheetData>
    <row r="1" spans="1:8" ht="15.75">
      <c r="A1" s="1" t="s">
        <v>45</v>
      </c>
      <c r="B1" s="2"/>
      <c r="C1" s="2"/>
      <c r="D1" s="2"/>
      <c r="E1" s="2"/>
      <c r="F1" s="2"/>
      <c r="G1" s="2"/>
      <c r="H1" s="2"/>
    </row>
    <row r="2" spans="1:8" ht="15.75">
      <c r="A2" s="1" t="s">
        <v>0</v>
      </c>
      <c r="B2" s="2"/>
      <c r="C2" s="2"/>
      <c r="D2" s="2"/>
      <c r="E2" s="2"/>
      <c r="F2" s="2"/>
      <c r="G2" s="2"/>
      <c r="H2" s="2"/>
    </row>
    <row r="3" spans="1:8" ht="15.75">
      <c r="A3" s="1" t="s">
        <v>94</v>
      </c>
      <c r="B3" s="2"/>
      <c r="C3" s="2"/>
      <c r="D3" s="2"/>
      <c r="E3" s="2"/>
      <c r="F3" s="2"/>
      <c r="G3" s="2"/>
      <c r="H3" s="2"/>
    </row>
    <row r="4" spans="1:8" ht="15.75">
      <c r="A4" s="1" t="s">
        <v>47</v>
      </c>
      <c r="B4" s="2"/>
      <c r="C4" s="2"/>
      <c r="D4" s="2"/>
      <c r="E4" s="2"/>
      <c r="F4" s="2"/>
      <c r="G4" s="2"/>
      <c r="H4" s="2"/>
    </row>
    <row r="5" spans="1:8" ht="15.75">
      <c r="A5" s="1"/>
      <c r="B5" s="2"/>
      <c r="C5" s="2"/>
      <c r="D5" s="2"/>
      <c r="E5" s="2"/>
      <c r="F5" s="2"/>
      <c r="G5" s="2"/>
      <c r="H5" s="2"/>
    </row>
    <row r="6" spans="1:9" ht="15.75">
      <c r="A6" s="2"/>
      <c r="B6" s="2"/>
      <c r="C6" s="2"/>
      <c r="D6" s="2"/>
      <c r="E6" s="2"/>
      <c r="F6" s="2"/>
      <c r="G6" s="2"/>
      <c r="H6" s="4" t="s">
        <v>3</v>
      </c>
      <c r="I6" s="4" t="s">
        <v>4</v>
      </c>
    </row>
    <row r="7" spans="1:9" ht="15.75">
      <c r="A7" s="2"/>
      <c r="B7" s="2"/>
      <c r="C7" s="2"/>
      <c r="D7" s="2"/>
      <c r="E7" s="2"/>
      <c r="F7" s="2"/>
      <c r="G7" s="2"/>
      <c r="H7" s="4" t="s">
        <v>7</v>
      </c>
      <c r="I7" s="4" t="s">
        <v>8</v>
      </c>
    </row>
    <row r="8" spans="1:9" ht="15.75">
      <c r="A8" s="2"/>
      <c r="B8" s="2"/>
      <c r="C8" s="2"/>
      <c r="D8" s="2"/>
      <c r="E8" s="2"/>
      <c r="F8" s="2"/>
      <c r="G8" s="2"/>
      <c r="H8" s="4" t="s">
        <v>9</v>
      </c>
      <c r="I8" s="4" t="s">
        <v>9</v>
      </c>
    </row>
    <row r="9" spans="1:9" ht="15.75">
      <c r="A9" s="1" t="s">
        <v>95</v>
      </c>
      <c r="B9" s="2"/>
      <c r="C9" s="2"/>
      <c r="D9" s="2"/>
      <c r="E9" s="2"/>
      <c r="F9" s="2"/>
      <c r="G9" s="2"/>
      <c r="H9" s="2"/>
      <c r="I9" s="2"/>
    </row>
    <row r="10" spans="1:9" ht="15">
      <c r="A10" s="2"/>
      <c r="B10" s="2"/>
      <c r="C10" s="2"/>
      <c r="D10" s="2"/>
      <c r="E10" s="2"/>
      <c r="F10" s="2"/>
      <c r="G10" s="2"/>
      <c r="H10" s="2"/>
      <c r="I10" s="2"/>
    </row>
    <row r="11" spans="1:9" ht="15">
      <c r="A11" s="2" t="s">
        <v>63</v>
      </c>
      <c r="B11" s="2"/>
      <c r="C11" s="2"/>
      <c r="D11" s="2"/>
      <c r="E11" s="2"/>
      <c r="F11" s="2"/>
      <c r="G11" s="2"/>
      <c r="H11" s="12">
        <v>-25921</v>
      </c>
      <c r="I11" s="12">
        <v>-38590</v>
      </c>
    </row>
    <row r="12" spans="1:9" ht="15">
      <c r="A12" s="2" t="s">
        <v>96</v>
      </c>
      <c r="B12" s="2"/>
      <c r="C12" s="2"/>
      <c r="D12" s="2"/>
      <c r="E12" s="2"/>
      <c r="F12" s="2"/>
      <c r="G12" s="2"/>
      <c r="H12" s="12"/>
      <c r="I12" s="12"/>
    </row>
    <row r="13" spans="1:9" ht="15">
      <c r="A13" s="2"/>
      <c r="B13" s="2" t="s">
        <v>97</v>
      </c>
      <c r="C13" s="2"/>
      <c r="D13" s="2"/>
      <c r="E13" s="2"/>
      <c r="F13" s="2"/>
      <c r="G13" s="2"/>
      <c r="H13" s="12">
        <v>7415</v>
      </c>
      <c r="I13" s="12">
        <v>29085</v>
      </c>
    </row>
    <row r="14" spans="1:9" ht="15">
      <c r="A14" s="2"/>
      <c r="B14" s="2" t="s">
        <v>98</v>
      </c>
      <c r="C14" s="2"/>
      <c r="D14" s="2"/>
      <c r="E14" s="2"/>
      <c r="F14" s="2"/>
      <c r="G14" s="2"/>
      <c r="H14" s="37">
        <v>1326</v>
      </c>
      <c r="I14" s="37">
        <v>-5650</v>
      </c>
    </row>
    <row r="15" spans="1:9" ht="15">
      <c r="A15" s="2"/>
      <c r="B15" s="2"/>
      <c r="C15" s="2"/>
      <c r="D15" s="2"/>
      <c r="E15" s="2"/>
      <c r="F15" s="2"/>
      <c r="G15" s="2"/>
      <c r="H15" s="12"/>
      <c r="I15" s="12"/>
    </row>
    <row r="16" spans="1:9" ht="15">
      <c r="A16" s="2" t="s">
        <v>99</v>
      </c>
      <c r="B16" s="2"/>
      <c r="C16" s="2"/>
      <c r="D16" s="2"/>
      <c r="E16" s="2"/>
      <c r="F16" s="2"/>
      <c r="G16" s="2"/>
      <c r="H16" s="38">
        <f>SUM(H11:H14)</f>
        <v>-17180</v>
      </c>
      <c r="I16" s="38">
        <f>SUM(I11:I14)</f>
        <v>-15155</v>
      </c>
    </row>
    <row r="17" spans="1:9" ht="15">
      <c r="A17" s="2"/>
      <c r="B17" s="2"/>
      <c r="C17" s="2"/>
      <c r="D17" s="2"/>
      <c r="E17" s="2"/>
      <c r="F17" s="2"/>
      <c r="G17" s="2"/>
      <c r="H17" s="12"/>
      <c r="I17" s="12"/>
    </row>
    <row r="18" spans="1:9" ht="15">
      <c r="A18" s="2" t="s">
        <v>100</v>
      </c>
      <c r="B18" s="2"/>
      <c r="C18" s="2"/>
      <c r="D18" s="2"/>
      <c r="E18" s="2"/>
      <c r="F18" s="2"/>
      <c r="G18" s="2"/>
      <c r="H18" s="12"/>
      <c r="I18" s="12"/>
    </row>
    <row r="19" spans="1:9" ht="15">
      <c r="A19" s="2"/>
      <c r="B19" s="2" t="s">
        <v>101</v>
      </c>
      <c r="C19" s="2"/>
      <c r="D19" s="2"/>
      <c r="E19" s="2"/>
      <c r="F19" s="2"/>
      <c r="G19" s="2"/>
      <c r="H19" s="12">
        <v>39275</v>
      </c>
      <c r="I19" s="12">
        <v>21285</v>
      </c>
    </row>
    <row r="20" spans="1:9" ht="15">
      <c r="A20" s="2"/>
      <c r="B20" s="2" t="s">
        <v>102</v>
      </c>
      <c r="C20" s="2"/>
      <c r="D20" s="2"/>
      <c r="E20" s="2"/>
      <c r="F20" s="2"/>
      <c r="G20" s="2"/>
      <c r="H20" s="37">
        <v>-16312</v>
      </c>
      <c r="I20" s="37">
        <v>-5875</v>
      </c>
    </row>
    <row r="21" spans="1:9" ht="15">
      <c r="A21" s="2"/>
      <c r="B21" s="2"/>
      <c r="C21" s="2"/>
      <c r="D21" s="2"/>
      <c r="E21" s="2"/>
      <c r="F21" s="2"/>
      <c r="G21" s="2"/>
      <c r="H21" s="12"/>
      <c r="I21" s="12"/>
    </row>
    <row r="22" spans="1:9" ht="15">
      <c r="A22" s="2" t="s">
        <v>103</v>
      </c>
      <c r="B22" s="2"/>
      <c r="C22" s="2"/>
      <c r="D22" s="2"/>
      <c r="E22" s="2"/>
      <c r="F22" s="2"/>
      <c r="G22" s="2"/>
      <c r="H22" s="38">
        <f>SUM(H16:H20)</f>
        <v>5783</v>
      </c>
      <c r="I22" s="38">
        <f>SUM(I16:I20)</f>
        <v>255</v>
      </c>
    </row>
    <row r="23" spans="1:9" ht="15">
      <c r="A23" s="2"/>
      <c r="B23" s="2" t="s">
        <v>104</v>
      </c>
      <c r="C23" s="2"/>
      <c r="D23" s="2"/>
      <c r="E23" s="2"/>
      <c r="F23" s="2"/>
      <c r="G23" s="2"/>
      <c r="H23" s="12">
        <v>-1918</v>
      </c>
      <c r="I23" s="12">
        <v>-2319</v>
      </c>
    </row>
    <row r="24" spans="1:9" ht="15">
      <c r="A24" s="2"/>
      <c r="B24" s="2" t="s">
        <v>105</v>
      </c>
      <c r="C24" s="2"/>
      <c r="D24" s="2"/>
      <c r="E24" s="2"/>
      <c r="F24" s="2"/>
      <c r="G24" s="2"/>
      <c r="H24" s="12">
        <v>159</v>
      </c>
      <c r="I24" s="12">
        <v>54</v>
      </c>
    </row>
    <row r="25" spans="1:9" ht="15">
      <c r="A25" s="2"/>
      <c r="B25" s="2" t="s">
        <v>106</v>
      </c>
      <c r="C25" s="2"/>
      <c r="D25" s="2"/>
      <c r="E25" s="2"/>
      <c r="F25" s="2"/>
      <c r="G25" s="2"/>
      <c r="H25" s="12">
        <v>-700</v>
      </c>
      <c r="I25" s="12">
        <v>-607</v>
      </c>
    </row>
    <row r="26" spans="1:9" ht="15">
      <c r="A26" s="2"/>
      <c r="B26" s="2"/>
      <c r="C26" s="2"/>
      <c r="D26" s="2"/>
      <c r="E26" s="2"/>
      <c r="F26" s="2"/>
      <c r="G26" s="2"/>
      <c r="H26" s="12"/>
      <c r="I26" s="12"/>
    </row>
    <row r="27" spans="1:9" ht="15.75" thickBot="1">
      <c r="A27" s="2" t="s">
        <v>107</v>
      </c>
      <c r="B27" s="2"/>
      <c r="C27" s="2"/>
      <c r="D27" s="2"/>
      <c r="E27" s="2"/>
      <c r="F27" s="2"/>
      <c r="G27" s="2"/>
      <c r="H27" s="39">
        <f>SUM(H22:H26)</f>
        <v>3324</v>
      </c>
      <c r="I27" s="39">
        <f>SUM(I22:I26)</f>
        <v>-2617</v>
      </c>
    </row>
    <row r="28" spans="1:9" ht="15">
      <c r="A28" s="2"/>
      <c r="B28" s="2"/>
      <c r="C28" s="2"/>
      <c r="D28" s="2"/>
      <c r="E28" s="2"/>
      <c r="F28" s="2"/>
      <c r="G28" s="2"/>
      <c r="H28" s="12"/>
      <c r="I28" s="12"/>
    </row>
    <row r="29" spans="1:9" ht="15.75">
      <c r="A29" s="1" t="s">
        <v>108</v>
      </c>
      <c r="B29" s="2"/>
      <c r="C29" s="2"/>
      <c r="D29" s="2"/>
      <c r="E29" s="2"/>
      <c r="F29" s="2"/>
      <c r="G29" s="2"/>
      <c r="H29" s="12"/>
      <c r="I29" s="12"/>
    </row>
    <row r="30" spans="1:9" ht="15">
      <c r="A30" s="2"/>
      <c r="B30" s="2"/>
      <c r="C30" s="2"/>
      <c r="D30" s="2"/>
      <c r="E30" s="2"/>
      <c r="F30" s="2"/>
      <c r="G30" s="2"/>
      <c r="H30" s="12"/>
      <c r="I30" s="12"/>
    </row>
    <row r="31" spans="1:9" ht="15.75" thickBot="1">
      <c r="A31" s="2" t="s">
        <v>109</v>
      </c>
      <c r="B31" s="2"/>
      <c r="C31" s="2"/>
      <c r="D31" s="2"/>
      <c r="E31" s="2"/>
      <c r="F31" s="2"/>
      <c r="G31" s="2"/>
      <c r="H31" s="40">
        <v>5509</v>
      </c>
      <c r="I31" s="40">
        <v>1784</v>
      </c>
    </row>
    <row r="32" spans="1:9" ht="15">
      <c r="A32" s="2"/>
      <c r="B32" s="2"/>
      <c r="C32" s="2"/>
      <c r="D32" s="2"/>
      <c r="E32" s="2"/>
      <c r="F32" s="2"/>
      <c r="G32" s="2"/>
      <c r="H32" s="12"/>
      <c r="I32" s="12"/>
    </row>
    <row r="33" spans="1:9" ht="15.75">
      <c r="A33" s="1" t="s">
        <v>110</v>
      </c>
      <c r="B33" s="2"/>
      <c r="C33" s="2"/>
      <c r="D33" s="2"/>
      <c r="E33" s="2"/>
      <c r="F33" s="2"/>
      <c r="G33" s="2"/>
      <c r="H33" s="12"/>
      <c r="I33" s="12"/>
    </row>
    <row r="34" spans="1:9" ht="15">
      <c r="A34" s="2"/>
      <c r="B34" s="2"/>
      <c r="C34" s="2"/>
      <c r="D34" s="2"/>
      <c r="E34" s="2"/>
      <c r="F34" s="2"/>
      <c r="G34" s="2"/>
      <c r="H34" s="12"/>
      <c r="I34" s="12"/>
    </row>
    <row r="35" spans="1:9" ht="15.75" thickBot="1">
      <c r="A35" s="2" t="s">
        <v>111</v>
      </c>
      <c r="B35" s="2"/>
      <c r="C35" s="2"/>
      <c r="D35" s="2"/>
      <c r="E35" s="2"/>
      <c r="F35" s="2"/>
      <c r="G35" s="2"/>
      <c r="H35" s="40">
        <v>-729</v>
      </c>
      <c r="I35" s="40">
        <v>473</v>
      </c>
    </row>
    <row r="36" spans="1:9" ht="15">
      <c r="A36" s="2"/>
      <c r="B36" s="2"/>
      <c r="C36" s="2"/>
      <c r="D36" s="2"/>
      <c r="E36" s="2"/>
      <c r="F36" s="2"/>
      <c r="G36" s="2"/>
      <c r="H36" s="12"/>
      <c r="I36" s="12"/>
    </row>
    <row r="37" spans="1:9" ht="15">
      <c r="A37" s="2" t="s">
        <v>112</v>
      </c>
      <c r="B37" s="2"/>
      <c r="C37" s="2"/>
      <c r="D37" s="2"/>
      <c r="E37" s="2"/>
      <c r="F37" s="2"/>
      <c r="G37" s="2"/>
      <c r="H37" s="38">
        <f>H27+H31+H35</f>
        <v>8104</v>
      </c>
      <c r="I37" s="38">
        <f>I27+I31+I35</f>
        <v>-360</v>
      </c>
    </row>
    <row r="38" spans="1:9" ht="15">
      <c r="A38" s="2" t="s">
        <v>113</v>
      </c>
      <c r="B38" s="2"/>
      <c r="C38" s="2"/>
      <c r="D38" s="2"/>
      <c r="E38" s="2"/>
      <c r="F38" s="2"/>
      <c r="G38" s="2"/>
      <c r="H38" s="12">
        <v>-20885</v>
      </c>
      <c r="I38" s="12">
        <v>-20525</v>
      </c>
    </row>
    <row r="39" spans="1:9" ht="15.75" thickBot="1">
      <c r="A39" s="2" t="s">
        <v>114</v>
      </c>
      <c r="B39" s="2"/>
      <c r="C39" s="2"/>
      <c r="D39" s="2"/>
      <c r="E39" s="2"/>
      <c r="F39" s="2"/>
      <c r="G39" s="2"/>
      <c r="H39" s="39">
        <f>SUM(H37:H38)</f>
        <v>-12781</v>
      </c>
      <c r="I39" s="39">
        <f>SUM(I37:I38)</f>
        <v>-20885</v>
      </c>
    </row>
    <row r="40" spans="1:8" ht="15">
      <c r="A40" s="2"/>
      <c r="B40" s="2"/>
      <c r="C40" s="2"/>
      <c r="D40" s="2"/>
      <c r="E40" s="2"/>
      <c r="F40" s="2"/>
      <c r="G40" s="2"/>
      <c r="H40" s="2"/>
    </row>
    <row r="41" spans="1:8" ht="15">
      <c r="A41" s="2"/>
      <c r="B41" s="2"/>
      <c r="C41" s="2"/>
      <c r="D41" s="2"/>
      <c r="E41" s="2"/>
      <c r="F41" s="2"/>
      <c r="G41" s="2"/>
      <c r="H41" s="2"/>
    </row>
    <row r="42" spans="1:9" ht="30" customHeight="1">
      <c r="A42" s="58" t="s">
        <v>115</v>
      </c>
      <c r="B42" s="59"/>
      <c r="C42" s="59"/>
      <c r="D42" s="59"/>
      <c r="E42" s="59"/>
      <c r="F42" s="59"/>
      <c r="G42" s="59"/>
      <c r="H42" s="59"/>
      <c r="I42" s="59"/>
    </row>
    <row r="43" spans="1:8" ht="15">
      <c r="A43" s="2"/>
      <c r="B43" s="2"/>
      <c r="C43" s="2"/>
      <c r="D43" s="2"/>
      <c r="E43" s="2"/>
      <c r="F43" s="2"/>
      <c r="G43" s="2"/>
      <c r="H43" s="2"/>
    </row>
  </sheetData>
  <mergeCells count="1">
    <mergeCell ref="A42:I42"/>
  </mergeCells>
  <printOptions/>
  <pageMargins left="1" right="1" top="0.75" bottom="0.75" header="0.5" footer="0.5"/>
  <pageSetup fitToHeight="1" fitToWidth="1" horizontalDpi="300" verticalDpi="3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M49"/>
  <sheetViews>
    <sheetView zoomScale="75" zoomScaleNormal="75" workbookViewId="0" topLeftCell="A28">
      <selection activeCell="G43" sqref="G43"/>
    </sheetView>
  </sheetViews>
  <sheetFormatPr defaultColWidth="9.140625" defaultRowHeight="12.75"/>
  <cols>
    <col min="1" max="1" width="4.140625" style="0" customWidth="1"/>
    <col min="2" max="2" width="10.8515625" style="0" customWidth="1"/>
    <col min="4" max="4" width="11.8515625" style="0" customWidth="1"/>
    <col min="5" max="5" width="2.28125" style="0" customWidth="1"/>
    <col min="6" max="6" width="11.421875" style="0" customWidth="1"/>
    <col min="7" max="7" width="2.421875" style="0" customWidth="1"/>
    <col min="8" max="8" width="10.421875" style="0" customWidth="1"/>
    <col min="9" max="9" width="2.28125" style="0" customWidth="1"/>
    <col min="10" max="10" width="9.28125" style="0" bestFit="1" customWidth="1"/>
    <col min="11" max="11" width="2.00390625" style="0" customWidth="1"/>
    <col min="12" max="12" width="9.8515625" style="0" bestFit="1" customWidth="1"/>
  </cols>
  <sheetData>
    <row r="1" spans="1:2" ht="12.75">
      <c r="A1" s="41" t="s">
        <v>117</v>
      </c>
      <c r="B1" s="41" t="s">
        <v>118</v>
      </c>
    </row>
    <row r="3" spans="2:12" ht="52.5" customHeight="1">
      <c r="B3" s="59" t="s">
        <v>138</v>
      </c>
      <c r="C3" s="59"/>
      <c r="D3" s="59"/>
      <c r="E3" s="59"/>
      <c r="F3" s="59"/>
      <c r="G3" s="59"/>
      <c r="H3" s="59"/>
      <c r="I3" s="59"/>
      <c r="J3" s="59"/>
      <c r="K3" s="59"/>
      <c r="L3" s="59"/>
    </row>
    <row r="5" spans="2:12" ht="25.5">
      <c r="B5" t="s">
        <v>119</v>
      </c>
      <c r="D5" s="42" t="s">
        <v>120</v>
      </c>
      <c r="E5" s="42"/>
      <c r="F5" s="43" t="s">
        <v>121</v>
      </c>
      <c r="G5" s="43"/>
      <c r="H5" s="42" t="s">
        <v>122</v>
      </c>
      <c r="I5" s="42"/>
      <c r="J5" s="43" t="s">
        <v>123</v>
      </c>
      <c r="K5" s="43"/>
      <c r="L5" s="43" t="s">
        <v>124</v>
      </c>
    </row>
    <row r="6" spans="4:12" ht="12.75">
      <c r="D6" s="43" t="s">
        <v>9</v>
      </c>
      <c r="E6" s="43"/>
      <c r="F6" s="43" t="s">
        <v>9</v>
      </c>
      <c r="G6" s="43"/>
      <c r="H6" s="43" t="s">
        <v>9</v>
      </c>
      <c r="I6" s="43"/>
      <c r="J6" s="43" t="s">
        <v>9</v>
      </c>
      <c r="K6" s="43"/>
      <c r="L6" s="43" t="s">
        <v>9</v>
      </c>
    </row>
    <row r="7" ht="12.75">
      <c r="B7" s="44" t="s">
        <v>125</v>
      </c>
    </row>
    <row r="8" ht="12.75">
      <c r="B8" s="45" t="s">
        <v>126</v>
      </c>
    </row>
    <row r="9" ht="12.75">
      <c r="B9" s="41" t="s">
        <v>57</v>
      </c>
    </row>
    <row r="10" spans="2:13" ht="15">
      <c r="B10" t="s">
        <v>127</v>
      </c>
      <c r="D10" s="46">
        <f>112680/1000</f>
        <v>112.68</v>
      </c>
      <c r="E10" s="47"/>
      <c r="F10" s="46">
        <f>81344/1000</f>
        <v>81.344</v>
      </c>
      <c r="G10" s="47"/>
      <c r="H10" s="46">
        <v>24.75</v>
      </c>
      <c r="I10" s="47"/>
      <c r="J10" s="46">
        <v>0</v>
      </c>
      <c r="K10" s="47"/>
      <c r="L10" s="46">
        <f>SUM(D10:J10)</f>
        <v>218.774</v>
      </c>
      <c r="M10" s="48"/>
    </row>
    <row r="11" spans="4:12" ht="12.75">
      <c r="D11" s="6"/>
      <c r="E11" s="6"/>
      <c r="F11" s="6"/>
      <c r="G11" s="6"/>
      <c r="H11" s="6"/>
      <c r="I11" s="6"/>
      <c r="J11" s="6"/>
      <c r="K11" s="6"/>
      <c r="L11" s="6"/>
    </row>
    <row r="12" ht="12.75">
      <c r="B12" s="41" t="s">
        <v>128</v>
      </c>
    </row>
    <row r="13" spans="2:12" ht="12.75">
      <c r="B13" t="s">
        <v>129</v>
      </c>
      <c r="D13" s="6">
        <f>ROUND(-369599/1000,0)+1</f>
        <v>-369</v>
      </c>
      <c r="E13" s="6"/>
      <c r="F13" s="6">
        <v>-3282</v>
      </c>
      <c r="G13" s="6"/>
      <c r="H13" s="6">
        <f>ROUND(-634622/1000,0)</f>
        <v>-635</v>
      </c>
      <c r="I13" s="6"/>
      <c r="J13" s="6">
        <f>ROUND(-80262/1000,0)</f>
        <v>-80</v>
      </c>
      <c r="K13" s="6"/>
      <c r="L13" s="6">
        <f>SUM(D13:J13)</f>
        <v>-4366</v>
      </c>
    </row>
    <row r="14" spans="2:12" ht="12.75">
      <c r="B14" t="s">
        <v>130</v>
      </c>
      <c r="D14" s="6">
        <v>0</v>
      </c>
      <c r="E14" s="6"/>
      <c r="F14" s="6">
        <v>-1.812</v>
      </c>
      <c r="G14" s="6"/>
      <c r="H14" s="6">
        <v>0</v>
      </c>
      <c r="I14" s="6"/>
      <c r="J14" s="6">
        <v>0</v>
      </c>
      <c r="K14" s="6"/>
      <c r="L14" s="6">
        <f>SUM(D14:J14)</f>
        <v>-1.812</v>
      </c>
    </row>
    <row r="15" spans="2:12" ht="12.75">
      <c r="B15" t="s">
        <v>131</v>
      </c>
      <c r="D15" s="6"/>
      <c r="E15" s="6"/>
      <c r="F15" s="6"/>
      <c r="G15" s="6"/>
      <c r="H15" s="6"/>
      <c r="I15" s="6"/>
      <c r="J15" s="6"/>
      <c r="K15" s="6"/>
      <c r="L15" s="6"/>
    </row>
    <row r="16" spans="4:12" ht="12.75">
      <c r="D16" s="49">
        <f>SUM(D13:D15)</f>
        <v>-369</v>
      </c>
      <c r="E16" s="50"/>
      <c r="F16" s="49">
        <f>SUM(F13:F15)</f>
        <v>-3283.812</v>
      </c>
      <c r="G16" s="50"/>
      <c r="H16" s="49">
        <f>SUM(H13:H15)</f>
        <v>-635</v>
      </c>
      <c r="I16" s="50"/>
      <c r="J16" s="49">
        <f>SUM(J13:J15)</f>
        <v>-80</v>
      </c>
      <c r="K16" s="50"/>
      <c r="L16" s="49">
        <f>SUM(L13:L15)</f>
        <v>-4367.812</v>
      </c>
    </row>
    <row r="17" spans="4:12" ht="12.75">
      <c r="D17" s="50"/>
      <c r="E17" s="50"/>
      <c r="F17" s="50"/>
      <c r="G17" s="50"/>
      <c r="H17" s="50"/>
      <c r="I17" s="50"/>
      <c r="J17" s="50"/>
      <c r="K17" s="50"/>
      <c r="L17" s="50"/>
    </row>
    <row r="18" spans="2:12" ht="12.75">
      <c r="B18" s="41" t="s">
        <v>132</v>
      </c>
      <c r="D18" s="6"/>
      <c r="E18" s="6"/>
      <c r="F18" s="6"/>
      <c r="G18" s="6"/>
      <c r="H18" s="6"/>
      <c r="I18" s="6"/>
      <c r="J18" s="6"/>
      <c r="K18" s="6"/>
      <c r="L18" s="6"/>
    </row>
    <row r="19" spans="2:12" ht="12.75">
      <c r="B19" s="45" t="s">
        <v>133</v>
      </c>
      <c r="D19" s="6"/>
      <c r="E19" s="6"/>
      <c r="F19" s="6"/>
      <c r="G19" s="6"/>
      <c r="H19" s="6"/>
      <c r="I19" s="6"/>
      <c r="J19" s="6"/>
      <c r="K19" s="6"/>
      <c r="L19" s="6"/>
    </row>
    <row r="20" spans="2:12" ht="12.75">
      <c r="B20" s="41" t="s">
        <v>57</v>
      </c>
      <c r="D20" s="6"/>
      <c r="E20" s="6"/>
      <c r="F20" s="6"/>
      <c r="G20" s="6"/>
      <c r="H20" s="6"/>
      <c r="I20" s="6"/>
      <c r="J20" s="6"/>
      <c r="K20" s="6"/>
      <c r="L20" s="6"/>
    </row>
    <row r="21" spans="2:12" ht="15">
      <c r="B21" t="s">
        <v>127</v>
      </c>
      <c r="D21" s="46">
        <f>324000/1000</f>
        <v>324</v>
      </c>
      <c r="E21" s="47"/>
      <c r="F21" s="46">
        <f>6965080/1000</f>
        <v>6965.08</v>
      </c>
      <c r="G21" s="47"/>
      <c r="H21" s="46">
        <v>6.9</v>
      </c>
      <c r="I21" s="50"/>
      <c r="J21" s="46">
        <v>0</v>
      </c>
      <c r="K21" s="50"/>
      <c r="L21" s="46">
        <f>SUM(D21:J21)</f>
        <v>7295.98</v>
      </c>
    </row>
    <row r="22" spans="4:12" ht="12.75">
      <c r="D22" s="6"/>
      <c r="E22" s="6"/>
      <c r="F22" s="6"/>
      <c r="G22" s="6"/>
      <c r="H22" s="6"/>
      <c r="I22" s="6"/>
      <c r="J22" s="6"/>
      <c r="K22" s="6"/>
      <c r="L22" s="6"/>
    </row>
    <row r="23" spans="2:12" ht="12.75">
      <c r="B23" s="41" t="s">
        <v>128</v>
      </c>
      <c r="D23" s="6"/>
      <c r="E23" s="6"/>
      <c r="F23" s="6"/>
      <c r="G23" s="6"/>
      <c r="H23" s="6"/>
      <c r="I23" s="6"/>
      <c r="J23" s="6"/>
      <c r="K23" s="6"/>
      <c r="L23" s="6"/>
    </row>
    <row r="24" spans="2:12" ht="12.75">
      <c r="B24" t="s">
        <v>129</v>
      </c>
      <c r="D24" s="6">
        <f>-866628.18/1000</f>
        <v>-866.62818</v>
      </c>
      <c r="E24" s="6"/>
      <c r="F24" s="6">
        <f>-37160346/1000</f>
        <v>-37160.346</v>
      </c>
      <c r="G24" s="6"/>
      <c r="H24" s="6">
        <f>-2335516/1000</f>
        <v>-2335.516</v>
      </c>
      <c r="I24" s="6"/>
      <c r="J24" s="6">
        <f>-1170236/1000</f>
        <v>-1170.236</v>
      </c>
      <c r="K24" s="6"/>
      <c r="L24" s="6">
        <f>SUM(D24:J24)</f>
        <v>-41532.72618</v>
      </c>
    </row>
    <row r="25" spans="2:12" ht="12.75">
      <c r="B25" t="s">
        <v>130</v>
      </c>
      <c r="D25" s="6">
        <v>0</v>
      </c>
      <c r="E25" s="6"/>
      <c r="F25" s="6">
        <v>-5.006</v>
      </c>
      <c r="G25" s="6"/>
      <c r="H25" s="6">
        <v>0</v>
      </c>
      <c r="I25" s="6"/>
      <c r="J25" s="6">
        <v>0</v>
      </c>
      <c r="K25" s="6"/>
      <c r="L25" s="6">
        <f>SUM(D25:J25)</f>
        <v>-5.006</v>
      </c>
    </row>
    <row r="26" spans="2:12" ht="12.75">
      <c r="B26" t="s">
        <v>131</v>
      </c>
      <c r="D26" s="6"/>
      <c r="E26" s="6"/>
      <c r="F26" s="6"/>
      <c r="G26" s="6"/>
      <c r="H26" s="6"/>
      <c r="I26" s="6"/>
      <c r="J26" s="6"/>
      <c r="K26" s="6"/>
      <c r="L26" s="6"/>
    </row>
    <row r="27" spans="4:12" ht="12.75">
      <c r="D27" s="49">
        <f>SUM(D24:D26)</f>
        <v>-866.62818</v>
      </c>
      <c r="E27" s="50"/>
      <c r="F27" s="49">
        <f>SUM(F24:F26)</f>
        <v>-37165.352</v>
      </c>
      <c r="G27" s="50"/>
      <c r="H27" s="49">
        <f>SUM(H24:H26)</f>
        <v>-2335.516</v>
      </c>
      <c r="I27" s="50"/>
      <c r="J27" s="49">
        <f>SUM(J24:J26)</f>
        <v>-1170.236</v>
      </c>
      <c r="K27" s="50"/>
      <c r="L27" s="49">
        <f>SUM(L24:L26)</f>
        <v>-41537.73218</v>
      </c>
    </row>
    <row r="28" spans="4:12" ht="12.75">
      <c r="D28" s="6"/>
      <c r="E28" s="6"/>
      <c r="F28" s="6"/>
      <c r="G28" s="6"/>
      <c r="H28" s="6"/>
      <c r="I28" s="6"/>
      <c r="J28" s="6"/>
      <c r="K28" s="6"/>
      <c r="L28" s="6"/>
    </row>
    <row r="29" spans="2:12" ht="12.75">
      <c r="B29" s="41" t="s">
        <v>134</v>
      </c>
      <c r="D29" s="6"/>
      <c r="E29" s="6"/>
      <c r="F29" s="6"/>
      <c r="G29" s="6"/>
      <c r="H29" s="6"/>
      <c r="I29" s="6"/>
      <c r="J29" s="6"/>
      <c r="K29" s="6"/>
      <c r="L29" s="6"/>
    </row>
    <row r="30" ht="12.75">
      <c r="B30" s="45" t="s">
        <v>126</v>
      </c>
    </row>
    <row r="31" ht="12.75">
      <c r="B31" s="41" t="s">
        <v>57</v>
      </c>
    </row>
    <row r="32" spans="2:12" ht="12.75">
      <c r="B32" t="s">
        <v>127</v>
      </c>
      <c r="D32" s="51">
        <f>112680/1000</f>
        <v>112.68</v>
      </c>
      <c r="E32" s="50"/>
      <c r="F32" s="51">
        <f>10758869/1000</f>
        <v>10758.869</v>
      </c>
      <c r="G32" s="50"/>
      <c r="H32" s="51">
        <f>ROUND(127550/1000,0)-1</f>
        <v>127</v>
      </c>
      <c r="I32" s="50"/>
      <c r="J32" s="51">
        <v>0</v>
      </c>
      <c r="K32" s="50"/>
      <c r="L32" s="51">
        <f>10999099/1000</f>
        <v>10999.099</v>
      </c>
    </row>
    <row r="33" spans="4:12" ht="12.75">
      <c r="D33" s="6"/>
      <c r="E33" s="6"/>
      <c r="F33" s="6"/>
      <c r="G33" s="6"/>
      <c r="H33" s="6"/>
      <c r="I33" s="6"/>
      <c r="J33" s="6"/>
      <c r="K33" s="6"/>
      <c r="L33" s="6"/>
    </row>
    <row r="34" spans="2:12" ht="12.75">
      <c r="B34" s="41" t="s">
        <v>128</v>
      </c>
      <c r="D34" s="6"/>
      <c r="E34" s="6"/>
      <c r="F34" s="6"/>
      <c r="G34" s="6"/>
      <c r="H34" s="6"/>
      <c r="I34" s="6"/>
      <c r="J34" s="6"/>
      <c r="K34" s="6"/>
      <c r="L34" s="6"/>
    </row>
    <row r="35" spans="2:12" ht="12.75">
      <c r="B35" t="s">
        <v>129</v>
      </c>
      <c r="D35" s="6">
        <f>-1764457.42/1000</f>
        <v>-1764.45742</v>
      </c>
      <c r="E35" s="6"/>
      <c r="F35" s="6">
        <v>-22801</v>
      </c>
      <c r="G35" s="6"/>
      <c r="H35" s="6">
        <f>-1161760.28/1000</f>
        <v>-1161.76028</v>
      </c>
      <c r="I35" s="6"/>
      <c r="J35" s="6">
        <f>-191615.42/1000</f>
        <v>-191.61542</v>
      </c>
      <c r="K35" s="6"/>
      <c r="L35" s="6">
        <f>SUM(D35:J35)</f>
        <v>-25918.833119999996</v>
      </c>
    </row>
    <row r="36" spans="2:12" ht="12.75">
      <c r="B36" t="s">
        <v>130</v>
      </c>
      <c r="D36" s="6">
        <v>0</v>
      </c>
      <c r="E36" s="6"/>
      <c r="F36" s="6">
        <f>-1945.46/1000</f>
        <v>-1.94546</v>
      </c>
      <c r="G36" s="6"/>
      <c r="H36" s="6">
        <v>0</v>
      </c>
      <c r="I36" s="6"/>
      <c r="J36" s="6">
        <v>0</v>
      </c>
      <c r="K36" s="6"/>
      <c r="L36" s="6">
        <f>SUM(D36:J36)</f>
        <v>-1.94546</v>
      </c>
    </row>
    <row r="37" spans="2:12" ht="12.75">
      <c r="B37" t="s">
        <v>135</v>
      </c>
      <c r="D37" s="6"/>
      <c r="E37" s="6"/>
      <c r="F37" s="6"/>
      <c r="G37" s="6"/>
      <c r="H37" s="6"/>
      <c r="I37" s="6"/>
      <c r="J37" s="6"/>
      <c r="K37" s="6"/>
      <c r="L37" s="6"/>
    </row>
    <row r="38" spans="4:12" ht="12.75">
      <c r="D38" s="49">
        <f>SUM(D35:D37)</f>
        <v>-1764.45742</v>
      </c>
      <c r="E38" s="50"/>
      <c r="F38" s="49">
        <f>SUM(F35:F37)</f>
        <v>-22802.94546</v>
      </c>
      <c r="G38" s="50"/>
      <c r="H38" s="49">
        <f>SUM(H35:H37)</f>
        <v>-1161.76028</v>
      </c>
      <c r="I38" s="50"/>
      <c r="J38" s="49">
        <f>SUM(J35:J37)</f>
        <v>-191.61542</v>
      </c>
      <c r="K38" s="50"/>
      <c r="L38" s="49">
        <f>SUM(L35:L37)</f>
        <v>-25920.778579999995</v>
      </c>
    </row>
    <row r="39" spans="4:12" ht="12.75">
      <c r="D39" s="6"/>
      <c r="E39" s="6"/>
      <c r="F39" s="6"/>
      <c r="G39" s="6"/>
      <c r="H39" s="6"/>
      <c r="I39" s="6"/>
      <c r="J39" s="6"/>
      <c r="K39" s="6"/>
      <c r="L39" s="6"/>
    </row>
    <row r="40" ht="12.75">
      <c r="B40" s="41" t="s">
        <v>136</v>
      </c>
    </row>
    <row r="41" ht="12.75">
      <c r="B41" s="45" t="s">
        <v>133</v>
      </c>
    </row>
    <row r="42" ht="12.75">
      <c r="B42" s="41" t="s">
        <v>57</v>
      </c>
    </row>
    <row r="43" spans="2:12" ht="12.75">
      <c r="B43" t="s">
        <v>127</v>
      </c>
      <c r="D43" s="51">
        <f>324000/1000</f>
        <v>324</v>
      </c>
      <c r="E43" s="50"/>
      <c r="F43" s="51">
        <f>31272912/1000</f>
        <v>31272.912</v>
      </c>
      <c r="G43" s="50"/>
      <c r="H43" s="51">
        <v>24.35</v>
      </c>
      <c r="I43" s="50"/>
      <c r="J43" s="51">
        <f>162648.51/1000</f>
        <v>162.64851000000002</v>
      </c>
      <c r="K43" s="50"/>
      <c r="L43" s="51">
        <f>SUM(D43:J43)</f>
        <v>31783.910509999998</v>
      </c>
    </row>
    <row r="44" spans="4:12" ht="12.75">
      <c r="D44" s="6"/>
      <c r="E44" s="6"/>
      <c r="F44" s="6"/>
      <c r="G44" s="6"/>
      <c r="H44" s="6"/>
      <c r="I44" s="6"/>
      <c r="J44" s="6"/>
      <c r="K44" s="6"/>
      <c r="L44" s="6"/>
    </row>
    <row r="45" spans="2:12" ht="12.75">
      <c r="B45" s="41" t="s">
        <v>137</v>
      </c>
      <c r="D45" s="6"/>
      <c r="E45" s="6"/>
      <c r="F45" s="6"/>
      <c r="G45" s="6"/>
      <c r="H45" s="6"/>
      <c r="I45" s="6"/>
      <c r="J45" s="6"/>
      <c r="K45" s="6"/>
      <c r="L45" s="6"/>
    </row>
    <row r="46" spans="2:12" ht="12.75">
      <c r="B46" t="s">
        <v>129</v>
      </c>
      <c r="D46" s="6">
        <f>ROUND(4209157/1000,0)</f>
        <v>4209</v>
      </c>
      <c r="E46" s="6"/>
      <c r="F46" s="6">
        <f>ROUND(-38301743/1000,0)</f>
        <v>-38302</v>
      </c>
      <c r="G46" s="6"/>
      <c r="H46" s="6">
        <f>ROUND(-2392052/1000,0)</f>
        <v>-2392</v>
      </c>
      <c r="I46" s="6"/>
      <c r="J46" s="6">
        <f>ROUND(-2099513/1000,0)</f>
        <v>-2100</v>
      </c>
      <c r="K46" s="6"/>
      <c r="L46" s="6">
        <f>SUM(D46:J46)</f>
        <v>-38585</v>
      </c>
    </row>
    <row r="47" spans="2:12" ht="12.75">
      <c r="B47" t="s">
        <v>130</v>
      </c>
      <c r="D47" s="6">
        <v>0</v>
      </c>
      <c r="E47" s="6"/>
      <c r="F47" s="6">
        <f>ROUND(-5.005,0)</f>
        <v>-5</v>
      </c>
      <c r="G47" s="6"/>
      <c r="H47" s="6">
        <v>0</v>
      </c>
      <c r="I47" s="6"/>
      <c r="J47" s="6">
        <v>0</v>
      </c>
      <c r="K47" s="6"/>
      <c r="L47" s="6">
        <f>SUM(D47:J47)</f>
        <v>-5</v>
      </c>
    </row>
    <row r="48" ht="12.75">
      <c r="B48" t="s">
        <v>135</v>
      </c>
    </row>
    <row r="49" spans="4:12" ht="12.75">
      <c r="D49" s="52">
        <f>SUM(D46:D48)</f>
        <v>4209</v>
      </c>
      <c r="E49" s="53"/>
      <c r="F49" s="52">
        <f>SUM(F46:F48)</f>
        <v>-38307</v>
      </c>
      <c r="G49" s="53"/>
      <c r="H49" s="52">
        <f>SUM(H46:H48)</f>
        <v>-2392</v>
      </c>
      <c r="I49" s="53"/>
      <c r="J49" s="52">
        <f>SUM(J46:J48)</f>
        <v>-2100</v>
      </c>
      <c r="K49" s="53"/>
      <c r="L49" s="52">
        <f>SUM(L46:L48)</f>
        <v>-38590</v>
      </c>
    </row>
  </sheetData>
  <mergeCells count="1">
    <mergeCell ref="B3:L3"/>
  </mergeCells>
  <printOptions/>
  <pageMargins left="1" right="1" top="1" bottom="1" header="0.5" footer="0.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Paramount Ventures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JonMMx 2000</dc:creator>
  <cp:keywords/>
  <dc:description/>
  <cp:lastModifiedBy>WinMe</cp:lastModifiedBy>
  <cp:lastPrinted>2003-03-28T09:05:19Z</cp:lastPrinted>
  <dcterms:created xsi:type="dcterms:W3CDTF">2003-03-22T03:05:48Z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